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activeTab="0"/>
  </bookViews>
  <sheets>
    <sheet name="Portfolio 1B" sheetId="1" r:id="rId1"/>
    <sheet name="Portfolio 1C" sheetId="2" r:id="rId2"/>
    <sheet name="Sheet2" sheetId="3" state="hidden" r:id="rId3"/>
    <sheet name="Portfolio 2A" sheetId="4" r:id="rId4"/>
    <sheet name="Portfolio 2B" sheetId="5" r:id="rId5"/>
    <sheet name="Portfolio 2C" sheetId="6" r:id="rId6"/>
    <sheet name="Portfolio 3A" sheetId="7" r:id="rId7"/>
    <sheet name="Portfolio 3B" sheetId="8" r:id="rId8"/>
    <sheet name="DashBoard Scheme AUM" sheetId="9" r:id="rId9"/>
    <sheet name="DashBoard Investment Objective" sheetId="10" r:id="rId10"/>
    <sheet name="DashBoard Portfolio " sheetId="11" r:id="rId11"/>
    <sheet name=" DashBoard Porfolio2" sheetId="12" r:id="rId12"/>
    <sheet name="DashBoard Expense Ratio" sheetId="13" r:id="rId13"/>
    <sheet name="DashBoard Scheme Performance" sheetId="14" r:id="rId14"/>
    <sheet name="Anex A1 Frmt for AUM disclosure" sheetId="15" r:id="rId15"/>
    <sheet name="Anex A2 Frmt AUM stateUT wise " sheetId="16" r:id="rId16"/>
    <sheet name="Annexure B Frmt vote cast by MF" sheetId="17" r:id="rId17"/>
    <sheet name="Transaction Report" sheetId="18" r:id="rId18"/>
    <sheet name="XDO_METADATA" sheetId="19" state="hidden" r:id="rId19"/>
    <sheet name="RATING" sheetId="20" state="hidden" r:id="rId20"/>
  </sheets>
  <externalReferences>
    <externalReference r:id="rId23"/>
  </externalReferences>
  <definedNames>
    <definedName name="XDO_?FULL_NAME?">'Portfolio 1B'!$A$2</definedName>
    <definedName name="XDO_?FULL_NAME?1?">'Portfolio 1C'!$A$2</definedName>
    <definedName name="XDO_?FULL_NAME?2?">'Portfolio 2A'!$A$2</definedName>
    <definedName name="XDO_?FULL_NAME?3?">'Portfolio 2B'!$A$2</definedName>
    <definedName name="XDO_?FULL_NAME?4?">'Portfolio 2C'!$A$2</definedName>
    <definedName name="XDO_?FULL_NAME?5?">'Portfolio 3A'!$A$2</definedName>
    <definedName name="XDO_?FULL_NAME?6?">'Portfolio 3B'!$A$2</definedName>
    <definedName name="XDO_?INSTRUMENT_1?">'Portfolio 1B'!$B$7:$B$10</definedName>
    <definedName name="XDO_?INSTRUMENT_1?1?">'Portfolio 1C'!$B$7:$B$10</definedName>
    <definedName name="XDO_?INSTRUMENT_1?2?">'Portfolio 2A'!$B$7:$B$8</definedName>
    <definedName name="XDO_?INSTRUMENT_1?3?">'Portfolio 2B'!$B$7:$B$9</definedName>
    <definedName name="XDO_?INSTRUMENT_1?4?">'Portfolio 2C'!$B$7:$B$8</definedName>
    <definedName name="XDO_?INSTRUMENT_1?5?">'Portfolio 3A'!$B$7:$B$10</definedName>
    <definedName name="XDO_?INSTRUMENT_1?6?">'Portfolio 3B'!$B$7:$B$10</definedName>
    <definedName name="XDO_?INSTRUMENT_2?">'Portfolio 1B'!$B$10:$B$24</definedName>
    <definedName name="XDO_?INSTRUMENT_2?1?">'Portfolio 1C'!$B$10:$B$24</definedName>
    <definedName name="XDO_?INSTRUMENT_2?2?">'Portfolio 2A'!$B$10:$B$23</definedName>
    <definedName name="XDO_?INSTRUMENT_2?3?">'Portfolio 2B'!$B$10:$B$25</definedName>
    <definedName name="XDO_?INSTRUMENT_2?4?">'Portfolio 2C'!$B$10:$B$19</definedName>
    <definedName name="XDO_?INSTRUMENT_2?5?">'Portfolio 3A'!$B$10:$B$23</definedName>
    <definedName name="XDO_?INSTRUMENT_2?6?">'Portfolio 3B'!$B$10:$B$19</definedName>
    <definedName name="XDO_?ISIN_1?">'Portfolio 1B'!$D$7:$D$10</definedName>
    <definedName name="XDO_?ISIN_1?1?">'Portfolio 1C'!$D$7:$D$10</definedName>
    <definedName name="XDO_?ISIN_1?2?">'Portfolio 2A'!$D$7:$D$8</definedName>
    <definedName name="XDO_?ISIN_1?3?">'Portfolio 2B'!$D$7:$D$9</definedName>
    <definedName name="XDO_?ISIN_1?4?">'Portfolio 2C'!$D$7:$D$8</definedName>
    <definedName name="XDO_?ISIN_1?5?">'Portfolio 3A'!$D$7:$D$10</definedName>
    <definedName name="XDO_?ISIN_1?6?">'Portfolio 3B'!$D$7:$D$10</definedName>
    <definedName name="XDO_?ISIN_2?">'Portfolio 1B'!$D$10:$D$24</definedName>
    <definedName name="XDO_?ISIN_2?1?">'Portfolio 1C'!$D$10:$D$24</definedName>
    <definedName name="XDO_?ISIN_2?2?">'Portfolio 2A'!$D$10:$D$23</definedName>
    <definedName name="XDO_?ISIN_2?3?">'Portfolio 2B'!$D$10:$D$25</definedName>
    <definedName name="XDO_?ISIN_2?4?">'Portfolio 2C'!$D$10:$D$19</definedName>
    <definedName name="XDO_?ISIN_2?5?">'Portfolio 3A'!$D$10:$D$23</definedName>
    <definedName name="XDO_?ISIN_2?6?">'Portfolio 3B'!$D$10:$D$19</definedName>
    <definedName name="XDO_?MARKET_VALUE_1?">'Portfolio 1B'!$F$7:$F$10</definedName>
    <definedName name="XDO_?MARKET_VALUE_1?1?">'Portfolio 1C'!$F$7:$F$10</definedName>
    <definedName name="XDO_?MARKET_VALUE_1?2?">'Portfolio 2A'!$F$7:$F$8</definedName>
    <definedName name="XDO_?MARKET_VALUE_1?3?">'Portfolio 2B'!$F$7:$F$9</definedName>
    <definedName name="XDO_?MARKET_VALUE_1?4?">'Portfolio 2C'!$F$7:$F$8</definedName>
    <definedName name="XDO_?MARKET_VALUE_1?5?">'Portfolio 3A'!$F$7:$F$10</definedName>
    <definedName name="XDO_?MARKET_VALUE_1?6?">'Portfolio 3B'!$F$7:$F$10</definedName>
    <definedName name="XDO_?MARKET_VALUE_2?">'Portfolio 1B'!$F$10:$F$24</definedName>
    <definedName name="XDO_?MARKET_VALUE_2?1?">'Portfolio 1C'!$F$10:$F$24</definedName>
    <definedName name="XDO_?MARKET_VALUE_2?2?">'Portfolio 2A'!$F$10:$F$23</definedName>
    <definedName name="XDO_?MARKET_VALUE_2?3?">'Portfolio 2B'!$F$10:$F$25</definedName>
    <definedName name="XDO_?MARKET_VALUE_2?4?">'Portfolio 2C'!$F$10:$F$19</definedName>
    <definedName name="XDO_?MARKET_VALUE_2?5?">'Portfolio 3A'!$F$10:$F$23</definedName>
    <definedName name="XDO_?MARKET_VALUE_2?6?">'Portfolio 3B'!$F$10:$F$19</definedName>
    <definedName name="XDO_?MARKET_VALUE_3?">'Portfolio 1B'!$F$13:$F$27</definedName>
    <definedName name="XDO_?MARKET_VALUE_3?1?">'Portfolio 1C'!$F$13:$F$27</definedName>
    <definedName name="XDO_?MARKET_VALUE_3?2?">'Portfolio 2A'!$F$13:$F$26</definedName>
    <definedName name="XDO_?MARKET_VALUE_3?3?">'Portfolio 2B'!$F$13:$F$28</definedName>
    <definedName name="XDO_?MARKET_VALUE_3?4?">'Portfolio 2C'!$F$13:$F$22</definedName>
    <definedName name="XDO_?MARKET_VALUE_3?5?">'Portfolio 3A'!$F$13:$F$26</definedName>
    <definedName name="XDO_?MARKET_VALUE_3?6?">'Portfolio 3B'!$F$13:$F$22</definedName>
    <definedName name="XDO_?PER_ASSETS_1?">'Portfolio 1B'!$G$7:$G$10</definedName>
    <definedName name="XDO_?PER_ASSETS_1?1?">'Portfolio 1C'!$G$7:$G$10</definedName>
    <definedName name="XDO_?PER_ASSETS_1?2?">'Portfolio 2A'!$G$7:$G$8</definedName>
    <definedName name="XDO_?PER_ASSETS_1?3?">'Portfolio 2B'!$G$7:$G$9</definedName>
    <definedName name="XDO_?PER_ASSETS_1?4?">'Portfolio 2C'!$G$7:$G$8</definedName>
    <definedName name="XDO_?PER_ASSETS_1?5?">'Portfolio 3A'!$G$7:$G$10</definedName>
    <definedName name="XDO_?PER_ASSETS_1?6?">'Portfolio 3B'!$G$7:$G$10</definedName>
    <definedName name="XDO_?PER_ASSETS_2?">'Portfolio 1B'!$G$10:$G$24</definedName>
    <definedName name="XDO_?PER_ASSETS_2?1?">'Portfolio 1C'!$G$10:$G$24</definedName>
    <definedName name="XDO_?PER_ASSETS_2?2?">'Portfolio 2A'!$G$10:$G$23</definedName>
    <definedName name="XDO_?PER_ASSETS_2?3?">'Portfolio 2B'!$G$10:$G$25</definedName>
    <definedName name="XDO_?PER_ASSETS_2?4?">'Portfolio 2C'!$G$10:$G$19</definedName>
    <definedName name="XDO_?PER_ASSETS_2?5?">'Portfolio 3A'!$G$10:$G$23</definedName>
    <definedName name="XDO_?PER_ASSETS_2?6?">'Portfolio 3B'!$G$10:$G$19</definedName>
    <definedName name="XDO_?PER_ASSETS_3?">'Portfolio 1B'!$G$13:$G$27</definedName>
    <definedName name="XDO_?PER_ASSETS_3?1?">'Portfolio 1C'!$G$13:$G$27</definedName>
    <definedName name="XDO_?PER_ASSETS_3?2?">'Portfolio 2A'!$G$13:$G$26</definedName>
    <definedName name="XDO_?PER_ASSETS_3?3?">'Portfolio 2B'!$G$13:$G$28</definedName>
    <definedName name="XDO_?PER_ASSETS_3?4?">'Portfolio 2C'!$G$13:$G$22</definedName>
    <definedName name="XDO_?PER_ASSETS_3?5?">'Portfolio 3A'!$G$13:$G$26</definedName>
    <definedName name="XDO_?PER_ASSETS_3?6?">'Portfolio 3B'!$G$13:$G$22</definedName>
    <definedName name="XDO_?QUANTITE_1?">'Portfolio 1B'!$E$7:$E$10</definedName>
    <definedName name="XDO_?QUANTITE_1?1?">'Portfolio 1C'!$E$7:$E$10</definedName>
    <definedName name="XDO_?QUANTITE_1?2?">'Portfolio 2A'!$E$7:$E$8</definedName>
    <definedName name="XDO_?QUANTITE_1?3?">'Portfolio 2B'!$E$7:$E$9</definedName>
    <definedName name="XDO_?QUANTITE_1?4?">'Portfolio 2C'!$E$7:$E$8</definedName>
    <definedName name="XDO_?QUANTITE_1?5?">'Portfolio 3A'!$E$7:$E$10</definedName>
    <definedName name="XDO_?QUANTITE_1?6?">'Portfolio 3B'!$E$7:$E$10</definedName>
    <definedName name="XDO_?QUANTITE_2?">'Portfolio 1B'!$E$10:$E$24</definedName>
    <definedName name="XDO_?QUANTITE_2?1?">'Portfolio 1C'!$E$10:$E$24</definedName>
    <definedName name="XDO_?QUANTITE_2?2?">'Portfolio 2A'!$E$10:$E$23</definedName>
    <definedName name="XDO_?QUANTITE_2?3?">'Portfolio 2B'!$E$10:$E$25</definedName>
    <definedName name="XDO_?QUANTITE_2?4?">'Portfolio 2C'!$E$10:$E$19</definedName>
    <definedName name="XDO_?QUANTITE_2?5?">'Portfolio 3A'!$E$10:$E$23</definedName>
    <definedName name="XDO_?QUANTITE_2?6?">'Portfolio 3B'!$E$10:$E$19</definedName>
    <definedName name="XDO_?QUANTITE_3?">'Portfolio 1B'!$E$13:$E$27</definedName>
    <definedName name="XDO_?QUANTITE_3?1?">'Portfolio 1C'!$E$13:$E$27</definedName>
    <definedName name="XDO_?QUANTITE_3?2?">'Portfolio 2A'!$E$13:$E$26</definedName>
    <definedName name="XDO_?QUANTITE_3?3?">'Portfolio 2B'!$E$13:$E$28</definedName>
    <definedName name="XDO_?QUANTITE_3?4?">'Portfolio 2C'!$E$13:$E$22</definedName>
    <definedName name="XDO_?QUANTITE_3?5?">'Portfolio 3A'!$E$13:$E$26</definedName>
    <definedName name="XDO_?QUANTITE_3?6?">'Portfolio 3B'!$E$13:$E$22</definedName>
    <definedName name="XDO_?RATING_1?">'Portfolio 1B'!$C$7:$C$10</definedName>
    <definedName name="XDO_?RATING_1?1?">'Portfolio 1C'!$C$7:$C$10</definedName>
    <definedName name="XDO_?RATING_1?2?">'Portfolio 2A'!$C$7:$C$8</definedName>
    <definedName name="XDO_?RATING_1?3?">'Portfolio 2B'!$C$7:$C$9</definedName>
    <definedName name="XDO_?RATING_1?4?">'Portfolio 2C'!$C$7:$C$8</definedName>
    <definedName name="XDO_?RATING_1?5?">'Portfolio 3A'!$C$7:$C$10</definedName>
    <definedName name="XDO_?RATING_1?6?">'Portfolio 3B'!$C$7:$C$10</definedName>
    <definedName name="XDO_?RATING_2?">'Portfolio 1B'!$C$10:$C$24</definedName>
    <definedName name="XDO_?RATING_2?1?">'Portfolio 1C'!$C$10:$C$24</definedName>
    <definedName name="XDO_?RATING_2?2?">'Portfolio 2A'!$C$10:$C$23</definedName>
    <definedName name="XDO_?RATING_2?3?">'Portfolio 2B'!$C$10:$C$25</definedName>
    <definedName name="XDO_?RATING_2?4?">'Portfolio 2C'!$C$10:$C$19</definedName>
    <definedName name="XDO_?RATING_2?5?">'Portfolio 3A'!$C$10:$C$23</definedName>
    <definedName name="XDO_?RATING_2?6?">'Portfolio 3B'!$C$10:$C$19</definedName>
    <definedName name="XDO_?SR_NO_1?">'Portfolio 1B'!$A$7:$A$10</definedName>
    <definedName name="XDO_?SR_NO_1?1?">'Portfolio 1C'!$A$7:$A$10</definedName>
    <definedName name="XDO_?SR_NO_1?2?">'Portfolio 2A'!$A$7:$A$8</definedName>
    <definedName name="XDO_?SR_NO_1?3?">'Portfolio 2B'!$A$7:$A$9</definedName>
    <definedName name="XDO_?SR_NO_1?4?">'Portfolio 2C'!$A$7:$A$8</definedName>
    <definedName name="XDO_?SR_NO_1?5?">'Portfolio 3A'!$A$7:$A$10</definedName>
    <definedName name="XDO_?SR_NO_1?6?">'Portfolio 3B'!$A$7:$A$10</definedName>
    <definedName name="XDO_?SR_NO_2?">'Portfolio 1B'!$A$10:$A$24</definedName>
    <definedName name="XDO_?SR_NO_2?1?">'Portfolio 1C'!$A$10:$A$24</definedName>
    <definedName name="XDO_?SR_NO_2?2?">'Portfolio 2A'!$A$10:$A$23</definedName>
    <definedName name="XDO_?SR_NO_2?3?">'Portfolio 2B'!$A$10:$A$25</definedName>
    <definedName name="XDO_?SR_NO_2?4?">'Portfolio 2C'!$A$10:$A$19</definedName>
    <definedName name="XDO_?SR_NO_2?5?">'Portfolio 3A'!$A$10:$A$23</definedName>
    <definedName name="XDO_?SR_NO_2?6?">'Portfolio 3B'!$A$10:$A$19</definedName>
    <definedName name="XDO_?ST_LEFT_MARKET_VAL?">'Portfolio 1B'!$F$30</definedName>
    <definedName name="XDO_?ST_LEFT_MARKET_VAL?1?">'Portfolio 1C'!$F$30</definedName>
    <definedName name="XDO_?ST_LEFT_MARKET_VAL?2?">'Portfolio 2A'!$F$29</definedName>
    <definedName name="XDO_?ST_LEFT_MARKET_VAL?3?">'Portfolio 2B'!$F$31</definedName>
    <definedName name="XDO_?ST_LEFT_MARKET_VAL?4?">'Portfolio 2C'!$F$25</definedName>
    <definedName name="XDO_?ST_LEFT_MARKET_VAL?5?">'Portfolio 3A'!$F$29</definedName>
    <definedName name="XDO_?ST_LEFT_MARKET_VAL?6?">'Portfolio 3B'!$F$25</definedName>
    <definedName name="XDO_?ST_LEFT_MARKET_VAL_1?">'Portfolio 1B'!$F$31</definedName>
    <definedName name="XDO_?ST_LEFT_MARKET_VAL_1?1?">'Portfolio 1C'!$F$31</definedName>
    <definedName name="XDO_?ST_LEFT_MARKET_VAL_1?2?">'Portfolio 2A'!$F$30</definedName>
    <definedName name="XDO_?ST_LEFT_MARKET_VAL_1?3?">'Portfolio 2B'!$F$32</definedName>
    <definedName name="XDO_?ST_LEFT_MARKET_VAL_1?4?">'Portfolio 2C'!$F$26</definedName>
    <definedName name="XDO_?ST_LEFT_MARKET_VAL_1?5?">'Portfolio 3A'!$F$30</definedName>
    <definedName name="XDO_?ST_LEFT_MARKET_VAL_1?6?">'Portfolio 3B'!$F$26</definedName>
    <definedName name="XDO_?ST_LEFT_PER_ASSETS?">'Portfolio 1B'!$G$30</definedName>
    <definedName name="XDO_?ST_LEFT_PER_ASSETS?1?">'Portfolio 1C'!$G$30</definedName>
    <definedName name="XDO_?ST_LEFT_PER_ASSETS?2?">'Portfolio 2A'!$G$29</definedName>
    <definedName name="XDO_?ST_LEFT_PER_ASSETS?3?">'Portfolio 2B'!$G$31</definedName>
    <definedName name="XDO_?ST_LEFT_PER_ASSETS?4?">'Portfolio 2C'!$G$25</definedName>
    <definedName name="XDO_?ST_LEFT_PER_ASSETS?5?">'Portfolio 3A'!$G$29</definedName>
    <definedName name="XDO_?ST_LEFT_PER_ASSETS?6?">'Portfolio 3B'!$G$25</definedName>
    <definedName name="XDO_?ST_LEFT_PER_ASSETS_1?">'Portfolio 1B'!$G$31</definedName>
    <definedName name="XDO_?ST_LEFT_PER_ASSETS_1?1?">'Portfolio 1C'!$G$31</definedName>
    <definedName name="XDO_?ST_LEFT_PER_ASSETS_1?2?">'Portfolio 2A'!$G$30</definedName>
    <definedName name="XDO_?ST_LEFT_PER_ASSETS_1?3?">'Portfolio 2B'!$G$32</definedName>
    <definedName name="XDO_?ST_LEFT_PER_ASSETS_1?4?">'Portfolio 2C'!$G$26</definedName>
    <definedName name="XDO_?ST_LEFT_PER_ASSETS_1?5?">'Portfolio 3A'!$G$30</definedName>
    <definedName name="XDO_?ST_LEFT_PER_ASSETS_1?6?">'Portfolio 3B'!$G$26</definedName>
    <definedName name="XDO_?ST_MARKET_VALUE_3?">'Portfolio 1B'!$F$28</definedName>
    <definedName name="XDO_?ST_MARKET_VALUE_3?1?">'Portfolio 1C'!$F$28</definedName>
    <definedName name="XDO_?ST_MARKET_VALUE_3?2?">'Portfolio 2A'!$F$27</definedName>
    <definedName name="XDO_?ST_MARKET_VALUE_3?3?">'Portfolio 2B'!$F$29</definedName>
    <definedName name="XDO_?ST_MARKET_VALUE_3?4?">'Portfolio 2C'!$F$23</definedName>
    <definedName name="XDO_?ST_MARKET_VALUE_3?5?">'Portfolio 3A'!$F$27</definedName>
    <definedName name="XDO_?ST_MARKET_VALUE_3?6?">'Portfolio 3B'!$F$23</definedName>
    <definedName name="XDO_?ST_MARKET_VALUE_4?">'Portfolio 1B'!$F$32</definedName>
    <definedName name="XDO_?ST_MARKET_VALUE_4?1?">'Portfolio 1C'!$F$32</definedName>
    <definedName name="XDO_?ST_MARKET_VALUE_4?2?">'Portfolio 2A'!$F$31</definedName>
    <definedName name="XDO_?ST_MARKET_VALUE_4?3?">'Portfolio 2B'!$F$33</definedName>
    <definedName name="XDO_?ST_MARKET_VALUE_4?4?">'Portfolio 2C'!$F$27</definedName>
    <definedName name="XDO_?ST_MARKET_VALUE_4?5?">'Portfolio 3A'!$F$31</definedName>
    <definedName name="XDO_?ST_MARKET_VALUE_4?6?">'Portfolio 3B'!$F$27</definedName>
    <definedName name="XDO_?ST_PER_ASSETS_3?">'Portfolio 1B'!$G$28</definedName>
    <definedName name="XDO_?ST_PER_ASSETS_3?1?">'Portfolio 1C'!$G$28</definedName>
    <definedName name="XDO_?ST_PER_ASSETS_3?2?">'Portfolio 2A'!$G$27</definedName>
    <definedName name="XDO_?ST_PER_ASSETS_3?3?">'Portfolio 2B'!$G$29</definedName>
    <definedName name="XDO_?ST_PER_ASSETS_3?4?">'Portfolio 2C'!$G$23</definedName>
    <definedName name="XDO_?ST_PER_ASSETS_3?5?">'Portfolio 3A'!$G$27</definedName>
    <definedName name="XDO_?ST_PER_ASSETS_3?6?">'Portfolio 3B'!$G$23</definedName>
    <definedName name="XDO_?ST_TOTAL_MARKET_VALUE?">'Portfolio 1B'!$F$25</definedName>
    <definedName name="XDO_?ST_TOTAL_MARKET_VALUE?1?">'Portfolio 1C'!$F$25</definedName>
    <definedName name="XDO_?ST_TOTAL_MARKET_VALUE?2?">'Portfolio 2A'!$F$24</definedName>
    <definedName name="XDO_?ST_TOTAL_MARKET_VALUE?3?">'Portfolio 2B'!$F$26</definedName>
    <definedName name="XDO_?ST_TOTAL_MARKET_VALUE?4?">'Portfolio 2C'!$F$20</definedName>
    <definedName name="XDO_?ST_TOTAL_MARKET_VALUE?5?">'Portfolio 3A'!$F$24</definedName>
    <definedName name="XDO_?ST_TOTAL_MARKET_VALUE?6?">'Portfolio 3B'!$F$20</definedName>
    <definedName name="XDO_?ST_TOTAL_PER_ASSETS?">'Portfolio 1B'!$G$25</definedName>
    <definedName name="XDO_?ST_TOTAL_PER_ASSETS?1?">'Portfolio 1C'!$G$25</definedName>
    <definedName name="XDO_?ST_TOTAL_PER_ASSETS?2?">'Portfolio 2A'!$G$24</definedName>
    <definedName name="XDO_?ST_TOTAL_PER_ASSETS?3?">'Portfolio 2B'!$G$26</definedName>
    <definedName name="XDO_?ST_TOTAL_PER_ASSETS?4?">'Portfolio 2C'!$G$20</definedName>
    <definedName name="XDO_?ST_TOTAL_PER_ASSETS?5?">'Portfolio 3A'!$G$24</definedName>
    <definedName name="XDO_?ST_TOTAL_PER_ASSETS?6?">'Portfolio 3B'!$G$20</definedName>
    <definedName name="XDO_?TITLE_DATE?">'Portfolio 1B'!$A$3</definedName>
    <definedName name="XDO_?TITLE_DATE?1?">'Portfolio 1C'!$A$3</definedName>
    <definedName name="XDO_?TITLE_DATE?2?">'Portfolio 2A'!$A$3</definedName>
    <definedName name="XDO_?TITLE_DATE?3?">'Portfolio 2B'!$A$3</definedName>
    <definedName name="XDO_?TITLE_DATE?4?">'Portfolio 2C'!$A$3</definedName>
    <definedName name="XDO_?TITLE_DATE?5?">'Portfolio 3A'!$A$3</definedName>
    <definedName name="XDO_?TITLE_DATE?6?">'Portfolio 3B'!$A$3</definedName>
    <definedName name="XDO_GROUP_?G_1?">'Portfolio 1B'!$A$7:$G$10</definedName>
    <definedName name="XDO_GROUP_?G_1?1?">'Portfolio 1C'!$A$7:$G$10</definedName>
    <definedName name="XDO_GROUP_?G_1?2?">'Portfolio 2A'!$A$7:$G$8</definedName>
    <definedName name="XDO_GROUP_?G_1?3?">'Portfolio 2B'!$A$7:$G$9</definedName>
    <definedName name="XDO_GROUP_?G_1?4?">'Portfolio 2C'!$A$7:$G$8</definedName>
    <definedName name="XDO_GROUP_?G_1?5?">'Portfolio 3A'!$A$7:$G$10</definedName>
    <definedName name="XDO_GROUP_?G_1?6?">'Portfolio 3B'!$A$7:$G$10</definedName>
    <definedName name="XDO_GROUP_?G_2?">'Portfolio 1B'!$A$13:$G$24</definedName>
    <definedName name="XDO_GROUP_?G_2?1?">'Portfolio 1C'!$A$13:$G$24</definedName>
    <definedName name="XDO_GROUP_?G_2?2?">'Portfolio 2A'!$A$11:$G$23</definedName>
    <definedName name="XDO_GROUP_?G_2?3?">'Portfolio 2B'!$A$12:$G$25</definedName>
    <definedName name="XDO_GROUP_?G_2?4?">'Portfolio 2C'!$A$11:$G$19</definedName>
    <definedName name="XDO_GROUP_?G_2?5?">'Portfolio 3A'!$A$13:$G$23</definedName>
    <definedName name="XDO_GROUP_?G_2?6?">'Portfolio 3B'!$A$13:$G$19</definedName>
    <definedName name="XDO_GROUP_?G_4?">'Portfolio 1B'!$E$27:$G$27</definedName>
    <definedName name="XDO_GROUP_?G_4?1?">'Portfolio 1C'!$E$27:$G$27</definedName>
    <definedName name="XDO_GROUP_?G_4?2?">'Portfolio 2A'!$E$26:$G$26</definedName>
    <definedName name="XDO_GROUP_?G_4?3?">'Portfolio 2B'!$E$28:$G$28</definedName>
    <definedName name="XDO_GROUP_?G_4?4?">'Portfolio 2C'!$E$22:$G$22</definedName>
    <definedName name="XDO_GROUP_?G_4?5?">'Portfolio 3A'!$E$26:$G$26</definedName>
    <definedName name="XDO_GROUP_?G_4?6?">'Portfolio 3B'!$E$22:$G$22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<sst xmlns="http://schemas.openxmlformats.org/spreadsheetml/2006/main" count="4003" uniqueCount="381">
  <si>
    <t>Portfolio as on 30-Apr-2020</t>
  </si>
  <si>
    <t>Sr. No.</t>
  </si>
  <si>
    <t>Name Of Instrument</t>
  </si>
  <si>
    <t>Rating/Industry</t>
  </si>
  <si>
    <t>ISIN</t>
  </si>
  <si>
    <t>Quantity</t>
  </si>
  <si>
    <t>Market Value (In Rs. lakh)</t>
  </si>
  <si>
    <t>% To Net Assets</t>
  </si>
  <si>
    <t>Debt Instrument-Listed</t>
  </si>
  <si>
    <t>IL&amp;FS Solar Power Ltd</t>
  </si>
  <si>
    <t>INE656Y08016</t>
  </si>
  <si>
    <t>IL&amp;FS Wind Energy Ltd</t>
  </si>
  <si>
    <t>INE810V08031</t>
  </si>
  <si>
    <t>Shrem Tollway Pvt Ltd</t>
  </si>
  <si>
    <t>INE00UD07059</t>
  </si>
  <si>
    <t>Bhilwara Green Energy Ltd</t>
  </si>
  <si>
    <t>INE030N07027</t>
  </si>
  <si>
    <t>Debt Instrument-Privately Placed-Unlisted</t>
  </si>
  <si>
    <t>Bhilangana Hydro Power Ltd</t>
  </si>
  <si>
    <t>INE453I07161</t>
  </si>
  <si>
    <t>Williamson Magor &amp; Co. Ltd</t>
  </si>
  <si>
    <t>INE210A07014</t>
  </si>
  <si>
    <t>Abhitech Developers Private Ltd</t>
  </si>
  <si>
    <t>INE683V07026</t>
  </si>
  <si>
    <t>INE683V07018</t>
  </si>
  <si>
    <t>GHV Hospitality (India) Pvt Ltd</t>
  </si>
  <si>
    <t>INE01F007012</t>
  </si>
  <si>
    <t>INE434K07019</t>
  </si>
  <si>
    <t>Clean Max Enviro Energy Solution Pvt Ltd</t>
  </si>
  <si>
    <t>INE647U07015</t>
  </si>
  <si>
    <t>INE453I07146</t>
  </si>
  <si>
    <t>INE453I07138</t>
  </si>
  <si>
    <t>Time Technoplast Ltd</t>
  </si>
  <si>
    <t>INE508G07018</t>
  </si>
  <si>
    <t>INE434K07027</t>
  </si>
  <si>
    <t>INE453I07153</t>
  </si>
  <si>
    <t>Total</t>
  </si>
  <si>
    <t>Tri Party Repo (TREPs)</t>
  </si>
  <si>
    <t>Cash &amp; Cash Equivalents</t>
  </si>
  <si>
    <t>Net Receivable/Payable</t>
  </si>
  <si>
    <t>Grand Total</t>
  </si>
  <si>
    <t>INE030N07035</t>
  </si>
  <si>
    <t>INE810V08015</t>
  </si>
  <si>
    <t>INE00UD07042</t>
  </si>
  <si>
    <t>Kanchanjunga Power Company Pvt Ltd</t>
  </si>
  <si>
    <t>INE117N07014</t>
  </si>
  <si>
    <t>AMRI Hospitals Ltd</t>
  </si>
  <si>
    <t>INE437M07059</t>
  </si>
  <si>
    <t>INE00UD07026</t>
  </si>
  <si>
    <t>INE117N07022</t>
  </si>
  <si>
    <t>Janaadhar (India) Private Ltd</t>
  </si>
  <si>
    <t>INE882W07014</t>
  </si>
  <si>
    <t>INE882W07022</t>
  </si>
  <si>
    <t>Kaynes Technology India Private Ltd</t>
  </si>
  <si>
    <t>INE918Z07019</t>
  </si>
  <si>
    <t>INE00UD07018</t>
  </si>
  <si>
    <t>INE437M07075</t>
  </si>
  <si>
    <t>INE117N07030</t>
  </si>
  <si>
    <t>INE437M07083</t>
  </si>
  <si>
    <t>INE117N07048</t>
  </si>
  <si>
    <t>INE00UD07034</t>
  </si>
  <si>
    <t>INE437M07067</t>
  </si>
  <si>
    <t>INE437M07042</t>
  </si>
  <si>
    <t>INE453I07120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</si>
  <si>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</si>
  <si>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</si>
  <si>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</si>
  <si>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</si>
  <si>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</si>
  <si>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</si>
  <si>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</si>
  <si>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</si>
  <si>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</si>
  <si>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</si>
  <si>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XDO_SHEET_?</t>
  </si>
  <si>
    <t>&lt;?.//G_3?&gt;</t>
  </si>
  <si>
    <t>XDO_SHEET_NAME_?</t>
  </si>
  <si>
    <t>&lt;?NPTF?&gt;</t>
  </si>
  <si>
    <t>Client ISIN</t>
  </si>
  <si>
    <t>Rating</t>
  </si>
  <si>
    <t>Unrated</t>
  </si>
  <si>
    <t>CARE A</t>
  </si>
  <si>
    <t>ICRA BBB+</t>
  </si>
  <si>
    <t>ICRA B+</t>
  </si>
  <si>
    <t>ICRA D</t>
  </si>
  <si>
    <t>ICRA BB+</t>
  </si>
  <si>
    <t>CARE BBB+</t>
  </si>
  <si>
    <t>CRISIL D</t>
  </si>
  <si>
    <t>IND A+</t>
  </si>
  <si>
    <t>IND AA-</t>
  </si>
  <si>
    <t>CARE BBB</t>
  </si>
  <si>
    <t>ICRA BBB / Care BBB+</t>
  </si>
  <si>
    <t>Babcock Borsig Ltd</t>
  </si>
  <si>
    <t>IL&amp;FS Infrastructure Debt Fund Series 1B</t>
  </si>
  <si>
    <t>IL&amp;FS Infrastructure Debt Fund Series 1C</t>
  </si>
  <si>
    <t>IL&amp;FS Infrastructure Debt Fund Series 2A</t>
  </si>
  <si>
    <t>IL&amp;FS Infrastructure Debt Fund Series 2B</t>
  </si>
  <si>
    <t>IL&amp;FS Infrastructure Debt Fund Series 2C</t>
  </si>
  <si>
    <t>IL&amp;FS Infrastructure Debt Fund Series 3A</t>
  </si>
  <si>
    <t>IL&amp;FS Infrastructure Debt Fund Series 3B</t>
  </si>
  <si>
    <t>Note:</t>
  </si>
  <si>
    <t>IDF accounts for actual return received on investments across its schemes in calculating the NAV, as long as the investments are standard and continue to service their debt obligations</t>
  </si>
  <si>
    <t>Scheme Name</t>
  </si>
  <si>
    <t>Apr-2020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</si>
  <si>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</si>
  <si>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</si>
  <si>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</si>
  <si>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</si>
  <si>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</si>
  <si>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</si>
  <si>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  April 30 2020</t>
  </si>
  <si>
    <t>IL&amp;FS IDF Series 1B</t>
  </si>
  <si>
    <t>Name of Instrument</t>
  </si>
  <si>
    <t>Market value</t>
  </si>
  <si>
    <t>% to Net Assets</t>
  </si>
  <si>
    <t>(` In lakhs)</t>
  </si>
  <si>
    <t>Non Convertible Debentures-Listed</t>
  </si>
  <si>
    <t>Non Convertible Debentures-Privately placed (Unlisted)</t>
  </si>
  <si>
    <t>Babcock Borsing Ltd</t>
  </si>
  <si>
    <t>Triparty CBLO, Current Assets and Current Liabilities</t>
  </si>
  <si>
    <t>IL&amp;FS IDF Series 1C</t>
  </si>
  <si>
    <t>IL&amp;FS IDF Series 3A</t>
  </si>
  <si>
    <t>IL&amp;FS IDF Series 3B</t>
  </si>
  <si>
    <t>Portfolio as on  April 30 2020</t>
  </si>
  <si>
    <t>IL&amp;FS IDF Series 2A</t>
  </si>
  <si>
    <t>Undrawn Amount for Scheme 2A</t>
  </si>
  <si>
    <t>IL&amp;FS IDF Series 2B</t>
  </si>
  <si>
    <t>Undrawn Amount for Scheme 2B</t>
  </si>
  <si>
    <t>IL&amp;FS IDF Series 2C</t>
  </si>
  <si>
    <t>Undrawn Amount for Scheme 2C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</si>
  <si>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</si>
  <si>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</si>
  <si>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</si>
  <si>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</si>
  <si>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</si>
  <si>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</si>
  <si>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</si>
  <si>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</si>
  <si>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</si>
  <si>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</si>
  <si>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</si>
  <si>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</si>
  <si>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</si>
  <si>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</si>
  <si>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</si>
  <si>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</si>
  <si>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</si>
  <si>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</si>
  <si>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</si>
  <si>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</si>
  <si>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</si>
  <si>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Average Assets Under Management (AAUM) as on 30 Apr,2020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</si>
  <si>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</si>
  <si>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</si>
  <si>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</si>
  <si>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</si>
  <si>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T30</t>
  </si>
  <si>
    <t>B30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</si>
  <si>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</si>
  <si>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</si>
  <si>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</si>
  <si>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</si>
  <si>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</si>
  <si>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</si>
  <si>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</si>
  <si>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</si>
  <si>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</si>
  <si>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</si>
  <si>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</si>
  <si>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</si>
  <si>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</si>
  <si>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</si>
  <si>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</si>
  <si>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</si>
  <si>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</si>
  <si>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</si>
  <si>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</si>
  <si>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</si>
  <si>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</si>
  <si>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</si>
  <si>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</si>
  <si>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</si>
  <si>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</si>
  <si>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</si>
  <si>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</si>
  <si>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</si>
  <si>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</si>
  <si>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</si>
  <si>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</si>
  <si>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</si>
  <si>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</si>
  <si>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</si>
  <si>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</si>
  <si>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</si>
  <si>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</si>
  <si>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</si>
  <si>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</si>
  <si>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</si>
  <si>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</si>
  <si>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</si>
  <si>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</si>
  <si>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</si>
  <si>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</si>
  <si>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</si>
  <si>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</si>
  <si>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</si>
  <si>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</si>
  <si>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AAUM</t>
  </si>
  <si>
    <t>3 : Banks/FIs</t>
  </si>
  <si>
    <t>II : Contribution of other than sponsor and its associates in AAUM</t>
  </si>
  <si>
    <t>4 : FIIs/FPIs</t>
  </si>
  <si>
    <t>5 : High Networth Individuals</t>
  </si>
  <si>
    <t>Table showing State wise /Union Territory wise contribution to AAUM of category of schemes as on 30-Apr-2020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</si>
  <si>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</si>
  <si>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</si>
  <si>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</si>
  <si>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</si>
  <si>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</si>
  <si>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</si>
  <si>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</si>
  <si>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</si>
  <si>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</si>
  <si>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</si>
  <si>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</si>
  <si>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</si>
  <si>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</si>
  <si>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</si>
  <si>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</si>
  <si>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</si>
  <si>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</si>
  <si>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</si>
  <si>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</si>
  <si>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</si>
  <si>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</si>
  <si>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</si>
  <si>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</si>
  <si>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</si>
  <si>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</si>
  <si>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</si>
  <si>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</si>
  <si>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</si>
  <si>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</si>
  <si>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</si>
  <si>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</si>
  <si>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</si>
  <si>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</si>
  <si>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</si>
  <si>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</si>
  <si>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</si>
  <si>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</si>
  <si>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</si>
  <si>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</si>
  <si>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</si>
  <si>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</si>
  <si>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</si>
  <si>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</si>
  <si>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</si>
  <si>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</si>
  <si>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Financial year 2020-2021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</si>
  <si>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</si>
  <si>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</si>
  <si>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</si>
  <si>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</si>
  <si>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</si>
  <si>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</si>
  <si>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</si>
  <si>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</si>
  <si>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</si>
  <si>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</si>
  <si>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</si>
  <si>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</si>
  <si>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2020-2021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</si>
  <si>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</si>
  <si>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</si>
  <si>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</si>
  <si>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</si>
  <si>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</si>
  <si>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</si>
  <si>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</si>
  <si>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Trade Report</t>
  </si>
  <si>
    <t>Transaction Date</t>
  </si>
  <si>
    <t>Value Date</t>
  </si>
  <si>
    <t>Settlement Date</t>
  </si>
  <si>
    <t>Asset Type Group</t>
  </si>
  <si>
    <t>Asset Type Name</t>
  </si>
  <si>
    <t>ISIN Code</t>
  </si>
  <si>
    <t>Security Name</t>
  </si>
  <si>
    <t>Transaction Type</t>
  </si>
  <si>
    <t>Primary Market</t>
  </si>
  <si>
    <t>Interscheme</t>
  </si>
  <si>
    <t>Rate</t>
  </si>
  <si>
    <t>Gross Value</t>
  </si>
  <si>
    <t>01/04/2020</t>
  </si>
  <si>
    <t>NCD</t>
  </si>
  <si>
    <t>Non Convertible Debentures</t>
  </si>
  <si>
    <t>IN1050TIM1BB</t>
  </si>
  <si>
    <t>10.50 Time Technoplast Ltd. 010423-1B</t>
  </si>
  <si>
    <t>Sell</t>
  </si>
  <si>
    <t>N</t>
  </si>
  <si>
    <t>IN1050TIM1CC</t>
  </si>
  <si>
    <t>10.50 Time Technoplast Limited 010423-1C</t>
  </si>
  <si>
    <t>IN10.70JAN2A</t>
  </si>
  <si>
    <t>10.70% Janaadhar Pvt Ltd. 19.03.2023-2A</t>
  </si>
  <si>
    <t>IN13.50JAN2A</t>
  </si>
  <si>
    <t>13.50% Janaadhar Pvt Ltd. 19.03.2023-2A</t>
  </si>
  <si>
    <t>IN15KTIPL2A</t>
  </si>
  <si>
    <t>Kaynes Technology India Private Ltd.-2A</t>
  </si>
  <si>
    <t>IN10.70JAN2B</t>
  </si>
  <si>
    <t>10.70% Janaadhar Pvt Ltd. 19.03.2023-2B</t>
  </si>
  <si>
    <t>IN1050TIM2BB</t>
  </si>
  <si>
    <t>10.50 Time Technoplast Limited 010423-2B</t>
  </si>
  <si>
    <t>IN15KTIPL2B</t>
  </si>
  <si>
    <t>Kaynes Technology India Private Ltd.-2B</t>
  </si>
  <si>
    <t>IN10.50TIM2C</t>
  </si>
  <si>
    <t>10.50 Time Technoplast Limited 010423-2C</t>
  </si>
  <si>
    <t>INAMRI2A093A</t>
  </si>
  <si>
    <t>10.80_AMRI Hospitals Ltd_30092020-3A</t>
  </si>
  <si>
    <t>INAMRI1B0321</t>
  </si>
  <si>
    <t>10.80_AMRI Hospitals Ltd_31032021-3A</t>
  </si>
  <si>
    <t>INJANAADHA3A</t>
  </si>
  <si>
    <t>13.50% Janaadhar Pvt Ltd 19.03.2023-3A</t>
  </si>
  <si>
    <t>IN15KTIPL3A</t>
  </si>
  <si>
    <t>Kaynes Technology India Private Ltd.-3A</t>
  </si>
  <si>
    <t>IN15KTIPL3B</t>
  </si>
  <si>
    <t>Kaynes Technology India Private Ltd.-3B</t>
  </si>
  <si>
    <t>03/04/2020</t>
  </si>
  <si>
    <t>TRP</t>
  </si>
  <si>
    <t>INILFS030420</t>
  </si>
  <si>
    <t>TREPS 03-Apr-2020 DEPO 10</t>
  </si>
  <si>
    <t>INILFS070420</t>
  </si>
  <si>
    <t>TREPS 07-Apr-2020 DEPO 10</t>
  </si>
  <si>
    <t>Buy</t>
  </si>
  <si>
    <t>07/04/2020</t>
  </si>
  <si>
    <t>INILFS080420</t>
  </si>
  <si>
    <t>TREPS 08-Apr-2020 DEPO 10</t>
  </si>
  <si>
    <t>08/04/2020</t>
  </si>
  <si>
    <t>INILFS09AP20</t>
  </si>
  <si>
    <t>TREPS 09-Apr-2020 DEPO 10</t>
  </si>
  <si>
    <t>09/04/2020</t>
  </si>
  <si>
    <t>INILFS090420</t>
  </si>
  <si>
    <t>INILFS130420</t>
  </si>
  <si>
    <t>TREPS 13-Apr-2020 DEPO 10</t>
  </si>
  <si>
    <t>13/04/2020</t>
  </si>
  <si>
    <t>INILFS150420</t>
  </si>
  <si>
    <t>TREPS 15-Apr-2020 DEPO 10</t>
  </si>
  <si>
    <t>15/04/2020</t>
  </si>
  <si>
    <t>INILFS160420</t>
  </si>
  <si>
    <t>TREPS 16-Apr-2020 DEPO 10</t>
  </si>
  <si>
    <t>16/04/2020</t>
  </si>
  <si>
    <t>INILFS170420</t>
  </si>
  <si>
    <t>TREPS 17-Apr-2020 DEPO 10</t>
  </si>
  <si>
    <t>17/04/2020</t>
  </si>
  <si>
    <t>INILFS200420</t>
  </si>
  <si>
    <t>TREPS 20-Apr-2020 DEPO 10</t>
  </si>
  <si>
    <t>20/04/2020</t>
  </si>
  <si>
    <t>INILFS210420</t>
  </si>
  <si>
    <t>TREPS 21-Apr-2020 DEPO 10</t>
  </si>
  <si>
    <t>21/04/2020</t>
  </si>
  <si>
    <t>INILFS220420</t>
  </si>
  <si>
    <t>TREPS 22-Apr-2020 DEPO 10</t>
  </si>
  <si>
    <t>22/04/2020</t>
  </si>
  <si>
    <t>INILFS230420</t>
  </si>
  <si>
    <t>TREPS 23-Apr-2020 DEPO 10</t>
  </si>
  <si>
    <t>23/04/2020</t>
  </si>
  <si>
    <t>INILFS240420</t>
  </si>
  <si>
    <t>TREPS 24-Apr-2020 DEPO 10</t>
  </si>
  <si>
    <t>24/04/2020</t>
  </si>
  <si>
    <t>INILFS270420</t>
  </si>
  <si>
    <t>TREPS 27-Apr-2020 DEPO 10</t>
  </si>
  <si>
    <t>27/04/2020</t>
  </si>
  <si>
    <t>INILFS280420</t>
  </si>
  <si>
    <t>TREPS 28-Apr-2020 DEPO 10</t>
  </si>
  <si>
    <t>28/04/2020</t>
  </si>
  <si>
    <t>INILFS290420</t>
  </si>
  <si>
    <t>TREPS 29-Apr-2020 DEPO 10</t>
  </si>
  <si>
    <t>29/04/2020</t>
  </si>
  <si>
    <t>INILFS300420</t>
  </si>
  <si>
    <t>TREPS 30-Apr-2020 DEPO 10</t>
  </si>
  <si>
    <t>30/04/2020</t>
  </si>
  <si>
    <t>INILFS040520</t>
  </si>
  <si>
    <t>TREPS 04-May-2020 DEPO 10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</si>
</sst>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#,##0.000000"/>
    <numFmt numFmtId="185" formatCode="#,##0_ ;\-#,##0\ "/>
    <numFmt numFmtId="186" formatCode="0.00\%"/>
    <numFmt numFmtId="187" formatCode="_(* #,##0_);_(* \(#,##0\);_(* &quot;-&quot;??_);_(@_)"/>
    <numFmt numFmtId="188" formatCode="_ * #,##0_)_£_ ;_ * \(#,##0\)_£_ ;_ * &quot;-&quot;??_)_£_ ;_ @_ "/>
    <numFmt numFmtId="189" formatCode="0.0000"/>
    <numFmt numFmtId="190" formatCode="[$-409]dd\-mmm\-yy;@"/>
    <numFmt numFmtId="191" formatCode="mm/dd/yy;@"/>
    <numFmt numFmtId="192" formatCode="0.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9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2" applyFont="1" applyFill="1" applyBorder="1">
      <alignment/>
      <protection/>
    </xf>
    <xf numFmtId="15" fontId="3" fillId="32" borderId="10" xfId="62" applyNumberFormat="1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49" fontId="11" fillId="34" borderId="11" xfId="61" applyNumberFormat="1" applyFont="1" applyFill="1" applyBorder="1" applyAlignment="1" applyProtection="1">
      <alignment horizontal="right" wrapText="1"/>
      <protection/>
    </xf>
    <xf numFmtId="49" fontId="11" fillId="34" borderId="11" xfId="61" applyNumberFormat="1" applyFont="1" applyFill="1" applyBorder="1" applyAlignment="1" applyProtection="1">
      <alignment horizontal="left" wrapText="1"/>
      <protection/>
    </xf>
    <xf numFmtId="49" fontId="11" fillId="34" borderId="11" xfId="61" applyNumberFormat="1" applyFont="1" applyFill="1" applyBorder="1" applyAlignment="1" applyProtection="1">
      <alignment horizontal="center" wrapText="1"/>
      <protection/>
    </xf>
    <xf numFmtId="3" fontId="11" fillId="34" borderId="11" xfId="61" applyNumberFormat="1" applyFont="1" applyFill="1" applyBorder="1" applyAlignment="1" applyProtection="1">
      <alignment horizontal="right" wrapText="1"/>
      <protection/>
    </xf>
    <xf numFmtId="4" fontId="11" fillId="34" borderId="11" xfId="61" applyNumberFormat="1" applyFont="1" applyFill="1" applyBorder="1" applyAlignment="1" applyProtection="1">
      <alignment horizontal="right" wrapText="1"/>
      <protection/>
    </xf>
    <xf numFmtId="0" fontId="12" fillId="0" borderId="12" xfId="0" applyFont="1" applyFill="1" applyBorder="1" applyAlignment="1">
      <alignment horizontal="right" wrapText="1"/>
    </xf>
    <xf numFmtId="49" fontId="11" fillId="34" borderId="11" xfId="61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right" wrapText="1"/>
    </xf>
    <xf numFmtId="39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left" wrapText="1"/>
    </xf>
    <xf numFmtId="10" fontId="12" fillId="0" borderId="12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2" fontId="12" fillId="0" borderId="13" xfId="0" applyNumberFormat="1" applyFont="1" applyFill="1" applyBorder="1" applyAlignment="1">
      <alignment horizontal="right"/>
    </xf>
    <xf numFmtId="184" fontId="12" fillId="0" borderId="13" xfId="0" applyNumberFormat="1" applyFont="1" applyFill="1" applyBorder="1" applyAlignment="1">
      <alignment horizontal="right" wrapText="1"/>
    </xf>
    <xf numFmtId="0" fontId="13" fillId="0" borderId="13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185" fontId="12" fillId="0" borderId="13" xfId="0" applyNumberFormat="1" applyFont="1" applyFill="1" applyBorder="1" applyAlignment="1">
      <alignment horizontal="right"/>
    </xf>
    <xf numFmtId="186" fontId="12" fillId="0" borderId="12" xfId="0" applyNumberFormat="1" applyFont="1" applyFill="1" applyBorder="1" applyAlignment="1">
      <alignment horizontal="right" wrapText="1"/>
    </xf>
    <xf numFmtId="4" fontId="12" fillId="35" borderId="12" xfId="0" applyNumberFormat="1" applyFont="1" applyFill="1" applyBorder="1" applyAlignment="1">
      <alignment horizontal="right" wrapText="1"/>
    </xf>
    <xf numFmtId="186" fontId="12" fillId="35" borderId="12" xfId="0" applyNumberFormat="1" applyFont="1" applyFill="1" applyBorder="1" applyAlignment="1">
      <alignment horizontal="right" wrapText="1"/>
    </xf>
    <xf numFmtId="0" fontId="12" fillId="32" borderId="13" xfId="0" applyFont="1" applyFill="1" applyBorder="1" applyAlignment="1">
      <alignment horizontal="right" wrapText="1"/>
    </xf>
    <xf numFmtId="0" fontId="13" fillId="32" borderId="13" xfId="0" applyNumberFormat="1" applyFont="1" applyFill="1" applyBorder="1" applyAlignment="1">
      <alignment wrapText="1"/>
    </xf>
    <xf numFmtId="2" fontId="12" fillId="32" borderId="13" xfId="0" applyNumberFormat="1" applyFont="1" applyFill="1" applyBorder="1" applyAlignment="1">
      <alignment horizontal="right"/>
    </xf>
    <xf numFmtId="4" fontId="12" fillId="32" borderId="12" xfId="0" applyNumberFormat="1" applyFont="1" applyFill="1" applyBorder="1" applyAlignment="1">
      <alignment horizontal="right" wrapText="1"/>
    </xf>
    <xf numFmtId="186" fontId="12" fillId="32" borderId="12" xfId="0" applyNumberFormat="1" applyFont="1" applyFill="1" applyBorder="1" applyAlignment="1">
      <alignment horizontal="right" wrapText="1"/>
    </xf>
    <xf numFmtId="49" fontId="10" fillId="36" borderId="11" xfId="61" applyNumberFormat="1" applyFont="1" applyFill="1" applyBorder="1" applyAlignment="1" applyProtection="1">
      <alignment horizontal="right" wrapText="1"/>
      <protection/>
    </xf>
    <xf numFmtId="49" fontId="10" fillId="36" borderId="11" xfId="61" applyNumberFormat="1" applyFont="1" applyFill="1" applyBorder="1" applyAlignment="1" applyProtection="1">
      <alignment horizontal="left" wrapText="1"/>
      <protection/>
    </xf>
    <xf numFmtId="49" fontId="10" fillId="36" borderId="11" xfId="61" applyNumberFormat="1" applyFont="1" applyFill="1" applyBorder="1" applyAlignment="1" applyProtection="1">
      <alignment horizontal="center" wrapText="1"/>
      <protection/>
    </xf>
    <xf numFmtId="3" fontId="10" fillId="36" borderId="11" xfId="61" applyNumberFormat="1" applyFont="1" applyFill="1" applyBorder="1" applyAlignment="1" applyProtection="1">
      <alignment horizontal="right" wrapText="1"/>
      <protection/>
    </xf>
    <xf numFmtId="4" fontId="10" fillId="36" borderId="11" xfId="61" applyNumberFormat="1" applyFont="1" applyFill="1" applyBorder="1" applyAlignment="1" applyProtection="1">
      <alignment horizontal="right" wrapText="1"/>
      <protection/>
    </xf>
    <xf numFmtId="184" fontId="12" fillId="32" borderId="13" xfId="0" applyNumberFormat="1" applyFont="1" applyFill="1" applyBorder="1" applyAlignment="1">
      <alignment horizontal="right" wrapText="1"/>
    </xf>
    <xf numFmtId="0" fontId="13" fillId="32" borderId="13" xfId="0" applyNumberFormat="1" applyFont="1" applyFill="1" applyBorder="1" applyAlignment="1">
      <alignment/>
    </xf>
    <xf numFmtId="0" fontId="14" fillId="35" borderId="13" xfId="0" applyFont="1" applyFill="1" applyBorder="1" applyAlignment="1">
      <alignment horizontal="right" wrapText="1"/>
    </xf>
    <xf numFmtId="0" fontId="14" fillId="35" borderId="1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83" fillId="0" borderId="10" xfId="0" applyFont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12" fillId="0" borderId="12" xfId="0" applyNumberFormat="1" applyFont="1" applyFill="1" applyBorder="1" applyAlignment="1">
      <alignment horizontal="left"/>
    </xf>
    <xf numFmtId="0" fontId="0" fillId="0" borderId="15" xfId="0" applyBorder="1" applyAlignment="1">
      <alignment vertical="top"/>
    </xf>
    <xf numFmtId="0" fontId="6" fillId="35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19" xfId="0" applyFont="1" applyBorder="1" applyAlignment="1">
      <alignment horizontal="center"/>
    </xf>
    <xf numFmtId="17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87" fontId="1" fillId="0" borderId="22" xfId="42" applyNumberFormat="1" applyFont="1" applyBorder="1" applyAlignment="1">
      <alignment/>
    </xf>
    <xf numFmtId="0" fontId="0" fillId="0" borderId="23" xfId="0" applyBorder="1" applyAlignment="1">
      <alignment/>
    </xf>
    <xf numFmtId="187" fontId="1" fillId="0" borderId="14" xfId="42" applyNumberFormat="1" applyFont="1" applyBorder="1" applyAlignment="1">
      <alignment/>
    </xf>
    <xf numFmtId="0" fontId="0" fillId="0" borderId="24" xfId="0" applyBorder="1" applyAlignment="1">
      <alignment/>
    </xf>
    <xf numFmtId="18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187" fontId="0" fillId="0" borderId="27" xfId="0" applyNumberFormat="1" applyBorder="1" applyAlignment="1">
      <alignment/>
    </xf>
    <xf numFmtId="0" fontId="32" fillId="0" borderId="0" xfId="0" applyFont="1" applyAlignment="1">
      <alignment/>
    </xf>
    <xf numFmtId="0" fontId="33" fillId="0" borderId="0" xfId="60" applyFont="1" applyFill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horizontal="center" vertical="top" wrapText="1"/>
      <protection/>
    </xf>
    <xf numFmtId="188" fontId="34" fillId="37" borderId="0" xfId="45" applyNumberFormat="1" applyFont="1" applyFill="1" applyBorder="1" applyAlignment="1">
      <alignment horizontal="center" vertical="top" wrapText="1"/>
    </xf>
    <xf numFmtId="188" fontId="34" fillId="0" borderId="0" xfId="45" applyNumberFormat="1" applyFont="1" applyFill="1" applyBorder="1" applyAlignment="1">
      <alignment horizontal="center" vertical="top" wrapText="1"/>
    </xf>
    <xf numFmtId="0" fontId="35" fillId="38" borderId="28" xfId="60" applyFont="1" applyFill="1" applyBorder="1" applyAlignment="1">
      <alignment horizontal="center" vertical="top" wrapText="1"/>
      <protection/>
    </xf>
    <xf numFmtId="0" fontId="35" fillId="38" borderId="29" xfId="60" applyFont="1" applyFill="1" applyBorder="1" applyAlignment="1">
      <alignment horizontal="center" vertical="top" wrapText="1"/>
      <protection/>
    </xf>
    <xf numFmtId="0" fontId="35" fillId="38" borderId="30" xfId="60" applyFont="1" applyFill="1" applyBorder="1" applyAlignment="1">
      <alignment horizontal="center" vertical="top" wrapText="1"/>
      <protection/>
    </xf>
    <xf numFmtId="0" fontId="35" fillId="39" borderId="31" xfId="60" applyFont="1" applyFill="1" applyBorder="1" applyAlignment="1">
      <alignment horizontal="center" vertical="top" wrapText="1"/>
      <protection/>
    </xf>
    <xf numFmtId="188" fontId="35" fillId="39" borderId="31" xfId="45" applyNumberFormat="1" applyFont="1" applyFill="1" applyBorder="1" applyAlignment="1">
      <alignment horizontal="center" vertical="top" wrapText="1"/>
    </xf>
    <xf numFmtId="39" fontId="35" fillId="39" borderId="10" xfId="45" applyNumberFormat="1" applyFont="1" applyFill="1" applyBorder="1" applyAlignment="1">
      <alignment horizontal="center" vertical="top" wrapText="1"/>
    </xf>
    <xf numFmtId="10" fontId="35" fillId="39" borderId="31" xfId="66" applyNumberFormat="1" applyFont="1" applyFill="1" applyBorder="1" applyAlignment="1">
      <alignment horizontal="center" vertical="top" wrapText="1"/>
    </xf>
    <xf numFmtId="0" fontId="35" fillId="39" borderId="32" xfId="60" applyFont="1" applyFill="1" applyBorder="1" applyAlignment="1">
      <alignment horizontal="center" vertical="top" wrapText="1"/>
      <protection/>
    </xf>
    <xf numFmtId="188" fontId="35" fillId="39" borderId="32" xfId="45" applyNumberFormat="1" applyFont="1" applyFill="1" applyBorder="1" applyAlignment="1">
      <alignment horizontal="center" vertical="top" wrapText="1"/>
    </xf>
    <xf numFmtId="10" fontId="35" fillId="39" borderId="32" xfId="66" applyNumberFormat="1" applyFont="1" applyFill="1" applyBorder="1" applyAlignment="1">
      <alignment horizontal="center" vertical="top" wrapText="1"/>
    </xf>
    <xf numFmtId="0" fontId="36" fillId="0" borderId="10" xfId="60" applyFont="1" applyFill="1" applyBorder="1">
      <alignment/>
      <protection/>
    </xf>
    <xf numFmtId="187" fontId="36" fillId="0" borderId="10" xfId="45" applyNumberFormat="1" applyFont="1" applyFill="1" applyBorder="1" applyAlignment="1">
      <alignment/>
    </xf>
    <xf numFmtId="39" fontId="36" fillId="0" borderId="10" xfId="60" applyNumberFormat="1" applyFont="1" applyFill="1" applyBorder="1">
      <alignment/>
      <protection/>
    </xf>
    <xf numFmtId="10" fontId="36" fillId="0" borderId="10" xfId="60" applyNumberFormat="1" applyFont="1" applyFill="1" applyBorder="1">
      <alignment/>
      <protection/>
    </xf>
    <xf numFmtId="0" fontId="36" fillId="0" borderId="10" xfId="60" applyFont="1" applyFill="1" applyBorder="1" applyAlignment="1">
      <alignment/>
      <protection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10" fontId="37" fillId="0" borderId="10" xfId="0" applyNumberFormat="1" applyFont="1" applyBorder="1" applyAlignment="1">
      <alignment/>
    </xf>
    <xf numFmtId="0" fontId="36" fillId="0" borderId="10" xfId="60" applyFont="1" applyBorder="1">
      <alignment/>
      <protection/>
    </xf>
    <xf numFmtId="0" fontId="38" fillId="35" borderId="10" xfId="60" applyFont="1" applyFill="1" applyBorder="1">
      <alignment/>
      <protection/>
    </xf>
    <xf numFmtId="39" fontId="38" fillId="35" borderId="10" xfId="60" applyNumberFormat="1" applyFont="1" applyFill="1" applyBorder="1">
      <alignment/>
      <protection/>
    </xf>
    <xf numFmtId="10" fontId="38" fillId="35" borderId="10" xfId="60" applyNumberFormat="1" applyFont="1" applyFill="1" applyBorder="1">
      <alignment/>
      <protection/>
    </xf>
    <xf numFmtId="171" fontId="36" fillId="0" borderId="10" xfId="45" applyFont="1" applyFill="1" applyBorder="1" applyAlignment="1">
      <alignment/>
    </xf>
    <xf numFmtId="10" fontId="38" fillId="35" borderId="10" xfId="60" applyNumberFormat="1" applyFont="1" applyFill="1" applyBorder="1" applyAlignment="1">
      <alignment horizontal="right"/>
      <protection/>
    </xf>
    <xf numFmtId="4" fontId="39" fillId="0" borderId="10" xfId="61" applyNumberFormat="1" applyFont="1" applyFill="1" applyBorder="1">
      <alignment/>
    </xf>
    <xf numFmtId="187" fontId="39" fillId="0" borderId="10" xfId="42" applyNumberFormat="1" applyFont="1" applyFill="1" applyBorder="1" applyAlignment="1">
      <alignment/>
    </xf>
    <xf numFmtId="0" fontId="0" fillId="0" borderId="0" xfId="0" applyBorder="1" applyAlignment="1">
      <alignment/>
    </xf>
    <xf numFmtId="187" fontId="40" fillId="0" borderId="0" xfId="42" applyNumberFormat="1" applyFont="1" applyFill="1" applyBorder="1" applyAlignment="1">
      <alignment/>
    </xf>
    <xf numFmtId="187" fontId="84" fillId="0" borderId="0" xfId="42" applyNumberFormat="1" applyFont="1" applyAlignment="1">
      <alignment/>
    </xf>
    <xf numFmtId="17" fontId="0" fillId="0" borderId="0" xfId="0" applyNumberFormat="1" applyAlignment="1">
      <alignment/>
    </xf>
    <xf numFmtId="0" fontId="85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vertical="top" wrapText="1"/>
    </xf>
    <xf numFmtId="0" fontId="86" fillId="0" borderId="10" xfId="0" applyFont="1" applyBorder="1" applyAlignment="1">
      <alignment horizontal="justify" vertical="top" wrapText="1"/>
    </xf>
    <xf numFmtId="10" fontId="87" fillId="0" borderId="10" xfId="0" applyNumberFormat="1" applyFont="1" applyBorder="1" applyAlignment="1">
      <alignment horizontal="justify" vertical="top" wrapText="1"/>
    </xf>
    <xf numFmtId="171" fontId="87" fillId="0" borderId="10" xfId="44" applyFont="1" applyBorder="1" applyAlignment="1">
      <alignment horizontal="justify" vertical="top" wrapText="1"/>
    </xf>
    <xf numFmtId="0" fontId="8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85" fillId="0" borderId="0" xfId="0" applyFont="1" applyFill="1" applyBorder="1" applyAlignment="1">
      <alignment horizontal="left" vertical="top" wrapText="1"/>
    </xf>
    <xf numFmtId="0" fontId="89" fillId="0" borderId="0" xfId="0" applyFont="1" applyAlignment="1">
      <alignment vertical="top"/>
    </xf>
    <xf numFmtId="0" fontId="90" fillId="0" borderId="0" xfId="0" applyFont="1" applyAlignment="1">
      <alignment vertical="top"/>
    </xf>
    <xf numFmtId="0" fontId="91" fillId="0" borderId="0" xfId="0" applyFont="1" applyAlignment="1">
      <alignment vertical="top"/>
    </xf>
    <xf numFmtId="0" fontId="90" fillId="0" borderId="0" xfId="0" applyFont="1" applyAlignment="1">
      <alignment horizontal="left" vertical="top" wrapText="1"/>
    </xf>
    <xf numFmtId="49" fontId="92" fillId="0" borderId="33" xfId="59" applyNumberFormat="1" applyFont="1" applyFill="1" applyBorder="1" applyAlignment="1">
      <alignment horizontal="center" vertical="center" wrapText="1"/>
      <protection/>
    </xf>
    <xf numFmtId="49" fontId="92" fillId="0" borderId="34" xfId="59" applyNumberFormat="1" applyFont="1" applyFill="1" applyBorder="1" applyAlignment="1">
      <alignment horizontal="center" vertical="center" wrapText="1"/>
      <protection/>
    </xf>
    <xf numFmtId="2" fontId="51" fillId="0" borderId="26" xfId="60" applyNumberFormat="1" applyFont="1" applyFill="1" applyBorder="1" applyAlignment="1">
      <alignment horizontal="center" vertical="top" wrapText="1"/>
      <protection/>
    </xf>
    <xf numFmtId="2" fontId="51" fillId="0" borderId="35" xfId="60" applyNumberFormat="1" applyFont="1" applyFill="1" applyBorder="1" applyAlignment="1">
      <alignment horizontal="center" vertical="top" wrapText="1"/>
      <protection/>
    </xf>
    <xf numFmtId="2" fontId="51" fillId="0" borderId="27" xfId="60" applyNumberFormat="1" applyFont="1" applyFill="1" applyBorder="1" applyAlignment="1">
      <alignment horizontal="center" vertical="top" wrapText="1"/>
      <protection/>
    </xf>
    <xf numFmtId="2" fontId="52" fillId="0" borderId="0" xfId="60" applyNumberFormat="1" applyFont="1">
      <alignment/>
      <protection/>
    </xf>
    <xf numFmtId="0" fontId="52" fillId="0" borderId="0" xfId="60" applyFont="1">
      <alignment/>
      <protection/>
    </xf>
    <xf numFmtId="49" fontId="92" fillId="0" borderId="36" xfId="59" applyNumberFormat="1" applyFont="1" applyFill="1" applyBorder="1" applyAlignment="1">
      <alignment horizontal="center" vertical="center" wrapText="1"/>
      <protection/>
    </xf>
    <xf numFmtId="49" fontId="92" fillId="0" borderId="37" xfId="59" applyNumberFormat="1" applyFont="1" applyFill="1" applyBorder="1" applyAlignment="1">
      <alignment horizontal="center" vertical="center" wrapText="1"/>
      <protection/>
    </xf>
    <xf numFmtId="2" fontId="53" fillId="0" borderId="26" xfId="60" applyNumberFormat="1" applyFont="1" applyFill="1" applyBorder="1" applyAlignment="1">
      <alignment horizontal="center" vertical="top" wrapText="1"/>
      <protection/>
    </xf>
    <xf numFmtId="2" fontId="53" fillId="0" borderId="35" xfId="60" applyNumberFormat="1" applyFont="1" applyFill="1" applyBorder="1" applyAlignment="1">
      <alignment horizontal="center" vertical="top" wrapText="1"/>
      <protection/>
    </xf>
    <xf numFmtId="2" fontId="53" fillId="0" borderId="27" xfId="60" applyNumberFormat="1" applyFont="1" applyFill="1" applyBorder="1" applyAlignment="1">
      <alignment horizontal="center" vertical="top" wrapText="1"/>
      <protection/>
    </xf>
    <xf numFmtId="3" fontId="53" fillId="0" borderId="38" xfId="60" applyNumberFormat="1" applyFont="1" applyFill="1" applyBorder="1" applyAlignment="1">
      <alignment horizontal="center" vertical="center" wrapText="1"/>
      <protection/>
    </xf>
    <xf numFmtId="2" fontId="54" fillId="0" borderId="0" xfId="60" applyNumberFormat="1" applyFont="1">
      <alignment/>
      <protection/>
    </xf>
    <xf numFmtId="0" fontId="54" fillId="0" borderId="0" xfId="60" applyFont="1">
      <alignment/>
      <protection/>
    </xf>
    <xf numFmtId="2" fontId="53" fillId="0" borderId="26" xfId="60" applyNumberFormat="1" applyFont="1" applyFill="1" applyBorder="1" applyAlignment="1">
      <alignment horizontal="center"/>
      <protection/>
    </xf>
    <xf numFmtId="2" fontId="53" fillId="0" borderId="35" xfId="60" applyNumberFormat="1" applyFont="1" applyFill="1" applyBorder="1" applyAlignment="1">
      <alignment horizontal="center"/>
      <protection/>
    </xf>
    <xf numFmtId="2" fontId="53" fillId="0" borderId="27" xfId="60" applyNumberFormat="1" applyFont="1" applyFill="1" applyBorder="1" applyAlignment="1">
      <alignment horizontal="center"/>
      <protection/>
    </xf>
    <xf numFmtId="3" fontId="53" fillId="0" borderId="39" xfId="60" applyNumberFormat="1" applyFont="1" applyFill="1" applyBorder="1" applyAlignment="1">
      <alignment horizontal="center" vertical="center" wrapText="1"/>
      <protection/>
    </xf>
    <xf numFmtId="2" fontId="53" fillId="0" borderId="0" xfId="60" applyNumberFormat="1" applyFont="1">
      <alignment/>
      <protection/>
    </xf>
    <xf numFmtId="0" fontId="53" fillId="0" borderId="0" xfId="60" applyFont="1">
      <alignment/>
      <protection/>
    </xf>
    <xf numFmtId="2" fontId="53" fillId="0" borderId="40" xfId="60" applyNumberFormat="1" applyFont="1" applyFill="1" applyBorder="1" applyAlignment="1">
      <alignment horizontal="center" vertical="top" wrapText="1"/>
      <protection/>
    </xf>
    <xf numFmtId="2" fontId="53" fillId="0" borderId="41" xfId="60" applyNumberFormat="1" applyFont="1" applyFill="1" applyBorder="1" applyAlignment="1">
      <alignment horizontal="center" vertical="top" wrapText="1"/>
      <protection/>
    </xf>
    <xf numFmtId="2" fontId="53" fillId="0" borderId="34" xfId="60" applyNumberFormat="1" applyFont="1" applyFill="1" applyBorder="1" applyAlignment="1">
      <alignment horizontal="center" vertical="top" wrapText="1"/>
      <protection/>
    </xf>
    <xf numFmtId="2" fontId="53" fillId="0" borderId="21" xfId="60" applyNumberFormat="1" applyFont="1" applyFill="1" applyBorder="1" applyAlignment="1">
      <alignment horizontal="center" vertical="top" wrapText="1"/>
      <protection/>
    </xf>
    <xf numFmtId="2" fontId="53" fillId="0" borderId="42" xfId="60" applyNumberFormat="1" applyFont="1" applyFill="1" applyBorder="1" applyAlignment="1">
      <alignment horizontal="center" vertical="top" wrapText="1"/>
      <protection/>
    </xf>
    <xf numFmtId="2" fontId="53" fillId="0" borderId="22" xfId="60" applyNumberFormat="1" applyFont="1" applyFill="1" applyBorder="1" applyAlignment="1">
      <alignment horizontal="center" vertical="top" wrapText="1"/>
      <protection/>
    </xf>
    <xf numFmtId="0" fontId="55" fillId="0" borderId="23" xfId="60" applyNumberFormat="1" applyFont="1" applyFill="1" applyBorder="1" applyAlignment="1">
      <alignment horizontal="center" wrapText="1"/>
      <protection/>
    </xf>
    <xf numFmtId="0" fontId="55" fillId="0" borderId="10" xfId="60" applyNumberFormat="1" applyFont="1" applyFill="1" applyBorder="1" applyAlignment="1">
      <alignment horizontal="center" wrapText="1"/>
      <protection/>
    </xf>
    <xf numFmtId="0" fontId="55" fillId="0" borderId="14" xfId="60" applyNumberFormat="1" applyFont="1" applyFill="1" applyBorder="1" applyAlignment="1">
      <alignment horizontal="center" wrapText="1"/>
      <protection/>
    </xf>
    <xf numFmtId="3" fontId="53" fillId="0" borderId="43" xfId="60" applyNumberFormat="1" applyFont="1" applyFill="1" applyBorder="1" applyAlignment="1">
      <alignment horizontal="center" vertical="center" wrapText="1"/>
      <protection/>
    </xf>
    <xf numFmtId="2" fontId="55" fillId="0" borderId="0" xfId="60" applyNumberFormat="1" applyFont="1">
      <alignment/>
      <protection/>
    </xf>
    <xf numFmtId="2" fontId="55" fillId="0" borderId="0" xfId="60" applyNumberFormat="1" applyFont="1" applyAlignment="1">
      <alignment horizontal="center"/>
      <protection/>
    </xf>
    <xf numFmtId="0" fontId="55" fillId="0" borderId="0" xfId="60" applyFont="1" applyAlignment="1">
      <alignment horizontal="center"/>
      <protection/>
    </xf>
    <xf numFmtId="0" fontId="55" fillId="0" borderId="0" xfId="60" applyFont="1">
      <alignment/>
      <protection/>
    </xf>
    <xf numFmtId="0" fontId="56" fillId="0" borderId="36" xfId="0" applyFont="1" applyBorder="1" applyAlignment="1">
      <alignment/>
    </xf>
    <xf numFmtId="0" fontId="56" fillId="0" borderId="37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37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9" fontId="0" fillId="0" borderId="36" xfId="0" applyNumberFormat="1" applyBorder="1" applyAlignment="1">
      <alignment/>
    </xf>
    <xf numFmtId="0" fontId="56" fillId="0" borderId="37" xfId="0" applyFont="1" applyBorder="1" applyAlignment="1">
      <alignment horizontal="right" wrapText="1"/>
    </xf>
    <xf numFmtId="0" fontId="57" fillId="0" borderId="37" xfId="0" applyFont="1" applyBorder="1" applyAlignment="1">
      <alignment wrapText="1"/>
    </xf>
    <xf numFmtId="0" fontId="56" fillId="0" borderId="44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37" xfId="0" applyFont="1" applyBorder="1" applyAlignment="1">
      <alignment horizontal="center" wrapText="1"/>
    </xf>
    <xf numFmtId="0" fontId="56" fillId="0" borderId="1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55" fillId="0" borderId="18" xfId="60" applyNumberFormat="1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6" fillId="0" borderId="45" xfId="0" applyFont="1" applyBorder="1" applyAlignment="1">
      <alignment/>
    </xf>
    <xf numFmtId="0" fontId="56" fillId="0" borderId="0" xfId="0" applyFont="1" applyBorder="1" applyAlignment="1">
      <alignment horizontal="right" wrapText="1"/>
    </xf>
    <xf numFmtId="0" fontId="56" fillId="0" borderId="0" xfId="0" applyFont="1" applyFill="1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5" fillId="0" borderId="10" xfId="60" applyNumberFormat="1" applyFont="1" applyFill="1" applyBorder="1" applyAlignment="1">
      <alignment horizontal="center" vertical="top" wrapText="1"/>
      <protection/>
    </xf>
    <xf numFmtId="0" fontId="58" fillId="0" borderId="10" xfId="59" applyFont="1" applyBorder="1" applyAlignment="1">
      <alignment horizontal="center"/>
      <protection/>
    </xf>
    <xf numFmtId="0" fontId="58" fillId="0" borderId="10" xfId="59" applyFont="1" applyBorder="1" applyAlignment="1">
      <alignment horizontal="left"/>
      <protection/>
    </xf>
    <xf numFmtId="0" fontId="58" fillId="0" borderId="10" xfId="59" applyFont="1" applyBorder="1">
      <alignment/>
      <protection/>
    </xf>
    <xf numFmtId="2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0" xfId="0" applyFont="1" applyAlignment="1">
      <alignment/>
    </xf>
    <xf numFmtId="0" fontId="93" fillId="0" borderId="10" xfId="0" applyFont="1" applyFill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0" fontId="60" fillId="0" borderId="0" xfId="0" applyFont="1" applyAlignment="1">
      <alignment horizontal="left" indent="6"/>
    </xf>
    <xf numFmtId="0" fontId="94" fillId="0" borderId="46" xfId="0" applyFont="1" applyBorder="1" applyAlignment="1">
      <alignment horizontal="center" vertical="top" wrapText="1"/>
    </xf>
    <xf numFmtId="0" fontId="94" fillId="0" borderId="47" xfId="0" applyFont="1" applyBorder="1" applyAlignment="1">
      <alignment horizontal="center" vertical="top" wrapText="1"/>
    </xf>
    <xf numFmtId="0" fontId="94" fillId="0" borderId="48" xfId="0" applyFont="1" applyBorder="1" applyAlignment="1">
      <alignment horizontal="center" vertical="top" wrapText="1"/>
    </xf>
    <xf numFmtId="0" fontId="95" fillId="0" borderId="49" xfId="0" applyFont="1" applyBorder="1" applyAlignment="1">
      <alignment horizontal="center" vertical="top" wrapText="1"/>
    </xf>
    <xf numFmtId="0" fontId="95" fillId="0" borderId="5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94" fillId="0" borderId="51" xfId="0" applyFont="1" applyBorder="1" applyAlignment="1">
      <alignment horizontal="center" vertical="top" wrapText="1"/>
    </xf>
    <xf numFmtId="0" fontId="60" fillId="0" borderId="52" xfId="0" applyFont="1" applyBorder="1" applyAlignment="1">
      <alignment horizontal="center" vertical="top" wrapText="1"/>
    </xf>
    <xf numFmtId="0" fontId="60" fillId="0" borderId="53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2" fillId="0" borderId="55" xfId="0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top" wrapText="1"/>
    </xf>
    <xf numFmtId="0" fontId="62" fillId="0" borderId="54" xfId="0" applyFont="1" applyBorder="1" applyAlignment="1">
      <alignment horizontal="center" vertical="top" wrapText="1"/>
    </xf>
    <xf numFmtId="0" fontId="62" fillId="0" borderId="56" xfId="0" applyFont="1" applyBorder="1" applyAlignment="1">
      <alignment vertical="top" wrapText="1"/>
    </xf>
    <xf numFmtId="0" fontId="62" fillId="0" borderId="57" xfId="0" applyFont="1" applyBorder="1" applyAlignment="1">
      <alignment vertical="top" wrapText="1"/>
    </xf>
    <xf numFmtId="0" fontId="62" fillId="0" borderId="56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190" fontId="0" fillId="0" borderId="0" xfId="0" applyNumberFormat="1" applyAlignment="1">
      <alignment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32" borderId="58" xfId="0" applyFont="1" applyFill="1" applyBorder="1" applyAlignment="1">
      <alignment horizontal="center" vertical="center" wrapText="1"/>
    </xf>
    <xf numFmtId="190" fontId="64" fillId="32" borderId="58" xfId="0" applyNumberFormat="1" applyFont="1" applyFill="1" applyBorder="1" applyAlignment="1">
      <alignment horizontal="center" vertical="center" wrapText="1"/>
    </xf>
    <xf numFmtId="191" fontId="14" fillId="0" borderId="13" xfId="0" applyNumberFormat="1" applyFont="1" applyFill="1" applyBorder="1" applyAlignment="1">
      <alignment horizontal="right"/>
    </xf>
    <xf numFmtId="191" fontId="14" fillId="0" borderId="13" xfId="0" applyNumberFormat="1" applyFont="1" applyFill="1" applyBorder="1" applyAlignment="1">
      <alignment horizontal="right" wrapText="1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right"/>
    </xf>
    <xf numFmtId="0" fontId="14" fillId="0" borderId="13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center" wrapText="1"/>
    </xf>
    <xf numFmtId="0" fontId="14" fillId="0" borderId="13" xfId="0" applyNumberFormat="1" applyFont="1" applyFill="1" applyBorder="1" applyAlignment="1">
      <alignment horizontal="center"/>
    </xf>
    <xf numFmtId="192" fontId="14" fillId="0" borderId="13" xfId="0" applyNumberFormat="1" applyFont="1" applyFill="1" applyBorder="1" applyAlignment="1">
      <alignment horizontal="right" wrapText="1"/>
    </xf>
    <xf numFmtId="192" fontId="14" fillId="0" borderId="13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190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0" fontId="14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XDO_METADATA" xfId="62"/>
    <cellStyle name="Note" xfId="63"/>
    <cellStyle name="Output" xfId="64"/>
    <cellStyle name="Percent" xfId="65"/>
    <cellStyle name="Percent 2 2" xfId="66"/>
    <cellStyle name="Title" xfId="67"/>
    <cellStyle name="Total" xfId="68"/>
    <cellStyle name="Warning Text" xfId="69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4019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448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TRANSACTION_EXTRACT_Trade_Dump_01.04.2020%20TILL%2030.04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43922</v>
          </cell>
        </row>
        <row r="5">
          <cell r="D5">
            <v>43951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8.28125" style="0" bestFit="1" customWidth="1"/>
    <col min="4" max="4" width="13.14062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93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9</v>
      </c>
      <c r="C7" s="19" t="str">
        <f>VLOOKUP(D7,RATING!$A$2:$B$36,2,0)</f>
        <v>ICRA B+</v>
      </c>
      <c r="D7" s="19" t="s">
        <v>10</v>
      </c>
      <c r="E7" s="20">
        <v>547</v>
      </c>
      <c r="F7" s="20">
        <v>6941.2754408</v>
      </c>
      <c r="G7" s="30">
        <f>F7/XDO_?ST_MARKET_VALUE_4?*100</f>
        <v>17.16837236116004</v>
      </c>
    </row>
    <row r="8" spans="1:7" ht="15">
      <c r="A8" s="17">
        <v>2</v>
      </c>
      <c r="B8" s="22" t="s">
        <v>11</v>
      </c>
      <c r="C8" s="19" t="str">
        <f>VLOOKUP(D8,RATING!$A$2:$B$36,2,0)</f>
        <v>ICRA D</v>
      </c>
      <c r="D8" s="19" t="s">
        <v>12</v>
      </c>
      <c r="E8" s="20">
        <v>200</v>
      </c>
      <c r="F8" s="20">
        <v>2532.116857</v>
      </c>
      <c r="G8" s="30">
        <f>F8/XDO_?ST_MARKET_VALUE_4?*100</f>
        <v>6.262872786666988</v>
      </c>
    </row>
    <row r="9" spans="1:7" ht="15">
      <c r="A9" s="17">
        <v>3</v>
      </c>
      <c r="B9" s="22" t="s">
        <v>13</v>
      </c>
      <c r="C9" s="19" t="str">
        <f>VLOOKUP(D9,RATING!$A$2:$B$36,2,0)</f>
        <v>IND A+</v>
      </c>
      <c r="D9" s="19" t="s">
        <v>14</v>
      </c>
      <c r="E9" s="20">
        <v>100</v>
      </c>
      <c r="F9" s="20">
        <v>1011.7123287999999</v>
      </c>
      <c r="G9" s="30">
        <f>F9/XDO_?ST_MARKET_VALUE_4?*100</f>
        <v>2.502343284221106</v>
      </c>
    </row>
    <row r="10" spans="1:7" ht="15">
      <c r="A10" s="17">
        <v>4</v>
      </c>
      <c r="B10" s="22" t="s">
        <v>15</v>
      </c>
      <c r="C10" s="19" t="str">
        <f>VLOOKUP(D10,RATING!$A$2:$B$36,2,0)</f>
        <v>ICRA BBB+</v>
      </c>
      <c r="D10" s="19" t="s">
        <v>16</v>
      </c>
      <c r="E10" s="20">
        <v>117143</v>
      </c>
      <c r="F10" s="20">
        <v>616.5420495999999</v>
      </c>
      <c r="G10" s="30">
        <f>F10/XDO_?ST_MARKET_VALUE_4?*100</f>
        <v>1.524939267159473</v>
      </c>
    </row>
    <row r="11" spans="1:7" ht="15">
      <c r="A11" s="17"/>
      <c r="B11" s="22"/>
      <c r="C11" s="19"/>
      <c r="D11" s="19"/>
      <c r="E11" s="20"/>
      <c r="F11" s="20"/>
      <c r="G11" s="23"/>
    </row>
    <row r="12" spans="1:7" ht="15">
      <c r="A12" s="17"/>
      <c r="B12" s="18" t="s">
        <v>17</v>
      </c>
      <c r="C12" s="22"/>
      <c r="D12" s="22"/>
      <c r="E12" s="22"/>
      <c r="F12" s="22"/>
      <c r="G12" s="22"/>
    </row>
    <row r="13" spans="1:7" ht="15">
      <c r="A13" s="17">
        <v>5</v>
      </c>
      <c r="B13" s="22" t="s">
        <v>18</v>
      </c>
      <c r="C13" s="19" t="str">
        <f>VLOOKUP(D13,RATING!$A$2:$B$36,2,0)</f>
        <v>CARE A</v>
      </c>
      <c r="D13" s="19" t="s">
        <v>19</v>
      </c>
      <c r="E13" s="20">
        <v>580</v>
      </c>
      <c r="F13" s="20">
        <v>5800</v>
      </c>
      <c r="G13" s="30">
        <f aca="true" t="shared" si="0" ref="G13:G24">F13/XDO_?ST_MARKET_VALUE_4?*100</f>
        <v>14.34557100405913</v>
      </c>
    </row>
    <row r="14" spans="1:7" ht="15">
      <c r="A14" s="17">
        <v>6</v>
      </c>
      <c r="B14" s="22" t="s">
        <v>20</v>
      </c>
      <c r="C14" s="19" t="str">
        <f>VLOOKUP(D14,RATING!$A$2:$B$36,2,0)</f>
        <v>Unrated</v>
      </c>
      <c r="D14" s="19" t="s">
        <v>21</v>
      </c>
      <c r="E14" s="20">
        <v>578</v>
      </c>
      <c r="F14" s="20">
        <v>5202</v>
      </c>
      <c r="G14" s="30">
        <f t="shared" si="0"/>
        <v>12.86649316605441</v>
      </c>
    </row>
    <row r="15" spans="1:7" ht="15">
      <c r="A15" s="17">
        <v>7</v>
      </c>
      <c r="B15" s="22" t="s">
        <v>22</v>
      </c>
      <c r="C15" s="19" t="str">
        <f>VLOOKUP(D15,RATING!$A$2:$B$36,2,0)</f>
        <v>Unrated</v>
      </c>
      <c r="D15" s="19" t="s">
        <v>23</v>
      </c>
      <c r="E15" s="20">
        <v>266000</v>
      </c>
      <c r="F15" s="20">
        <v>2660</v>
      </c>
      <c r="G15" s="30">
        <f t="shared" si="0"/>
        <v>6.579175667378842</v>
      </c>
    </row>
    <row r="16" spans="1:7" ht="15">
      <c r="A16" s="17">
        <v>8</v>
      </c>
      <c r="B16" s="22" t="s">
        <v>22</v>
      </c>
      <c r="C16" s="19" t="str">
        <f>VLOOKUP(D16,RATING!$A$2:$B$36,2,0)</f>
        <v>Unrated</v>
      </c>
      <c r="D16" s="19" t="s">
        <v>24</v>
      </c>
      <c r="E16" s="20">
        <v>245000</v>
      </c>
      <c r="F16" s="20">
        <v>2450</v>
      </c>
      <c r="G16" s="30">
        <f t="shared" si="0"/>
        <v>6.05976706205946</v>
      </c>
    </row>
    <row r="17" spans="1:7" ht="15">
      <c r="A17" s="17">
        <v>9</v>
      </c>
      <c r="B17" s="22" t="s">
        <v>25</v>
      </c>
      <c r="C17" s="19" t="str">
        <f>VLOOKUP(D17,RATING!$A$2:$B$36,2,0)</f>
        <v>Unrated</v>
      </c>
      <c r="D17" s="19" t="s">
        <v>26</v>
      </c>
      <c r="E17" s="20">
        <v>340</v>
      </c>
      <c r="F17" s="20">
        <v>1700</v>
      </c>
      <c r="G17" s="30">
        <f t="shared" si="0"/>
        <v>4.204736328775952</v>
      </c>
    </row>
    <row r="18" spans="1:7" ht="15">
      <c r="A18" s="17">
        <v>10</v>
      </c>
      <c r="B18" s="22" t="s">
        <v>92</v>
      </c>
      <c r="C18" s="19" t="str">
        <f>VLOOKUP(D18,RATING!$A$2:$B$36,2,0)</f>
        <v>Unrated</v>
      </c>
      <c r="D18" s="19" t="s">
        <v>27</v>
      </c>
      <c r="E18" s="20">
        <v>150</v>
      </c>
      <c r="F18" s="20">
        <v>1358.274635</v>
      </c>
      <c r="G18" s="30">
        <f t="shared" si="0"/>
        <v>3.3595215895525854</v>
      </c>
    </row>
    <row r="19" spans="1:7" ht="17.25" customHeight="1">
      <c r="A19" s="17">
        <v>11</v>
      </c>
      <c r="B19" s="22" t="s">
        <v>28</v>
      </c>
      <c r="C19" s="52" t="s">
        <v>91</v>
      </c>
      <c r="D19" s="19" t="s">
        <v>29</v>
      </c>
      <c r="E19" s="20">
        <v>113</v>
      </c>
      <c r="F19" s="20">
        <v>423.75</v>
      </c>
      <c r="G19" s="30">
        <f t="shared" si="0"/>
        <v>1.048092364305182</v>
      </c>
    </row>
    <row r="20" spans="1:7" ht="15">
      <c r="A20" s="17">
        <v>12</v>
      </c>
      <c r="B20" s="22" t="s">
        <v>18</v>
      </c>
      <c r="C20" s="19" t="str">
        <f>VLOOKUP(D20,RATING!$A$2:$B$36,2,0)</f>
        <v>CARE A</v>
      </c>
      <c r="D20" s="19" t="s">
        <v>30</v>
      </c>
      <c r="E20" s="20">
        <v>35</v>
      </c>
      <c r="F20" s="20">
        <v>350</v>
      </c>
      <c r="G20" s="30">
        <f t="shared" si="0"/>
        <v>0.8656810088656371</v>
      </c>
    </row>
    <row r="21" spans="1:7" ht="15">
      <c r="A21" s="17">
        <v>13</v>
      </c>
      <c r="B21" s="22" t="s">
        <v>18</v>
      </c>
      <c r="C21" s="19" t="str">
        <f>VLOOKUP(D21,RATING!$A$2:$B$36,2,0)</f>
        <v>CARE A</v>
      </c>
      <c r="D21" s="19" t="s">
        <v>31</v>
      </c>
      <c r="E21" s="20">
        <v>25</v>
      </c>
      <c r="F21" s="20">
        <v>250</v>
      </c>
      <c r="G21" s="30">
        <f t="shared" si="0"/>
        <v>0.6183435777611693</v>
      </c>
    </row>
    <row r="22" spans="1:7" ht="15">
      <c r="A22" s="17">
        <v>14</v>
      </c>
      <c r="B22" s="22" t="s">
        <v>32</v>
      </c>
      <c r="C22" s="19" t="str">
        <f>VLOOKUP(D22,RATING!$A$2:$B$36,2,0)</f>
        <v>IND AA-</v>
      </c>
      <c r="D22" s="19" t="s">
        <v>33</v>
      </c>
      <c r="E22" s="20">
        <v>24186</v>
      </c>
      <c r="F22" s="20">
        <v>241.86</v>
      </c>
      <c r="G22" s="30">
        <f t="shared" si="0"/>
        <v>0.5982103108692657</v>
      </c>
    </row>
    <row r="23" spans="1:7" ht="15">
      <c r="A23" s="17">
        <v>15</v>
      </c>
      <c r="B23" s="22" t="s">
        <v>92</v>
      </c>
      <c r="C23" s="19" t="str">
        <f>VLOOKUP(D23,RATING!$A$2:$B$36,2,0)</f>
        <v>Unrated</v>
      </c>
      <c r="D23" s="19" t="s">
        <v>34</v>
      </c>
      <c r="E23" s="20">
        <v>20</v>
      </c>
      <c r="F23" s="20">
        <v>180.8613194</v>
      </c>
      <c r="G23" s="30">
        <f t="shared" si="0"/>
        <v>0.4473377412656064</v>
      </c>
    </row>
    <row r="24" spans="1:7" ht="15">
      <c r="A24" s="17">
        <v>16</v>
      </c>
      <c r="B24" s="22" t="s">
        <v>18</v>
      </c>
      <c r="C24" s="19" t="str">
        <f>VLOOKUP(D24,RATING!$A$2:$B$36,2,0)</f>
        <v>CARE A</v>
      </c>
      <c r="D24" s="19" t="s">
        <v>35</v>
      </c>
      <c r="E24" s="20">
        <v>16</v>
      </c>
      <c r="F24" s="20">
        <v>160</v>
      </c>
      <c r="G24" s="30">
        <f t="shared" si="0"/>
        <v>0.3957398897671484</v>
      </c>
    </row>
    <row r="25" spans="1:10" ht="15">
      <c r="A25" s="33"/>
      <c r="B25" s="34" t="s">
        <v>36</v>
      </c>
      <c r="C25" s="35"/>
      <c r="D25" s="35"/>
      <c r="E25" s="36">
        <v>0</v>
      </c>
      <c r="F25" s="36">
        <f>SUM(F7:F24)</f>
        <v>31878.392630600003</v>
      </c>
      <c r="G25" s="37">
        <f>SUM(G7:G24)</f>
        <v>78.84719740992199</v>
      </c>
      <c r="J25" s="51"/>
    </row>
    <row r="26" spans="1:7" ht="15">
      <c r="A26" s="12"/>
      <c r="B26" s="18" t="s">
        <v>37</v>
      </c>
      <c r="C26" s="13"/>
      <c r="D26" s="13"/>
      <c r="E26" s="14"/>
      <c r="F26" s="15"/>
      <c r="G26" s="16"/>
    </row>
    <row r="27" spans="1:7" ht="15">
      <c r="A27" s="17"/>
      <c r="B27" s="22" t="s">
        <v>37</v>
      </c>
      <c r="C27" s="19"/>
      <c r="D27" s="19"/>
      <c r="E27" s="20"/>
      <c r="F27" s="20">
        <v>8291.4071624</v>
      </c>
      <c r="G27" s="30">
        <f>F27/XDO_?ST_MARKET_VALUE_4?*100</f>
        <v>20.507753477892006</v>
      </c>
    </row>
    <row r="28" spans="1:7" ht="15">
      <c r="A28" s="33"/>
      <c r="B28" s="34" t="s">
        <v>36</v>
      </c>
      <c r="C28" s="35"/>
      <c r="D28" s="35"/>
      <c r="E28" s="43"/>
      <c r="F28" s="36">
        <v>8291.407</v>
      </c>
      <c r="G28" s="37">
        <f>G27</f>
        <v>20.507753477892006</v>
      </c>
    </row>
    <row r="29" spans="1:7" ht="15">
      <c r="A29" s="24"/>
      <c r="B29" s="27" t="s">
        <v>38</v>
      </c>
      <c r="C29" s="25"/>
      <c r="D29" s="25"/>
      <c r="E29" s="26"/>
      <c r="F29" s="28"/>
      <c r="G29" s="29"/>
    </row>
    <row r="30" spans="1:7" ht="15">
      <c r="A30" s="24"/>
      <c r="B30" s="27" t="s">
        <v>39</v>
      </c>
      <c r="C30" s="25"/>
      <c r="D30" s="25"/>
      <c r="E30" s="26"/>
      <c r="F30" s="20">
        <f>F32-XDO_?ST_MARKET_VALUE_3?-XDO_?ST_TOTAL_MARKET_VALUE?</f>
        <v>260.7973693999993</v>
      </c>
      <c r="G30" s="30">
        <f>XDO_?ST_LEFT_MARKET_VAL?/XDO_?ST_MARKET_VALUE_4?*100</f>
        <v>0.6450495138619875</v>
      </c>
    </row>
    <row r="31" spans="1:7" ht="15">
      <c r="A31" s="33"/>
      <c r="B31" s="44" t="s">
        <v>36</v>
      </c>
      <c r="C31" s="35"/>
      <c r="D31" s="35"/>
      <c r="E31" s="43"/>
      <c r="F31" s="36">
        <f>XDO_?ST_LEFT_MARKET_VAL?</f>
        <v>260.7973693999993</v>
      </c>
      <c r="G31" s="37">
        <f>XDO_?ST_LEFT_PER_ASSETS?</f>
        <v>0.6450495138619875</v>
      </c>
    </row>
    <row r="32" spans="1:7" ht="15">
      <c r="A32" s="45"/>
      <c r="B32" s="47" t="s">
        <v>40</v>
      </c>
      <c r="C32" s="46"/>
      <c r="D32" s="46"/>
      <c r="E32" s="46"/>
      <c r="F32" s="31">
        <v>40430.597</v>
      </c>
      <c r="G32" s="32">
        <f>XDO_?ST_LEFT_PER_ASSETS_1?+XDO_?ST_PER_ASSETS_3?+XDO_?ST_TOTAL_PER_ASSETS?</f>
        <v>100.00000040167598</v>
      </c>
    </row>
    <row r="34" spans="1:7" ht="36.75" customHeight="1">
      <c r="A34" s="53" t="s">
        <v>100</v>
      </c>
      <c r="B34" s="56" t="s">
        <v>101</v>
      </c>
      <c r="C34" s="56"/>
      <c r="D34" s="56"/>
      <c r="E34" s="56"/>
      <c r="F34" s="56"/>
      <c r="G34" s="57"/>
    </row>
  </sheetData>
  <sheetProtection/>
  <mergeCells count="3">
    <mergeCell ref="A2:G2"/>
    <mergeCell ref="A3:G3"/>
    <mergeCell ref="B34:G34"/>
  </mergeCells>
  <conditionalFormatting sqref="C25:D25 C28:E31 F29">
    <cfRule type="cellIs" priority="1" dxfId="14" operator="lessThan" stopIfTrue="1">
      <formula>0</formula>
    </cfRule>
  </conditionalFormatting>
  <conditionalFormatting sqref="G29">
    <cfRule type="cellIs" priority="2" dxfId="14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8.7109375" style="0" bestFit="1" customWidth="1"/>
  </cols>
  <sheetData>
    <row r="1" ht="15">
      <c r="A1" s="68" t="s">
        <v>104</v>
      </c>
    </row>
    <row r="2" ht="15">
      <c r="A2" t="s">
        <v>105</v>
      </c>
    </row>
    <row r="3" ht="15">
      <c r="A3" t="s">
        <v>106</v>
      </c>
    </row>
    <row r="5" ht="15">
      <c r="A5" s="68" t="s">
        <v>107</v>
      </c>
    </row>
    <row r="6" ht="15">
      <c r="A6" t="s">
        <v>105</v>
      </c>
    </row>
    <row r="7" ht="15">
      <c r="A7" t="s">
        <v>106</v>
      </c>
    </row>
    <row r="9" ht="15">
      <c r="A9" s="68" t="s">
        <v>108</v>
      </c>
    </row>
    <row r="10" ht="15">
      <c r="A10" t="s">
        <v>105</v>
      </c>
    </row>
    <row r="11" ht="15">
      <c r="A1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69" t="s">
        <v>109</v>
      </c>
      <c r="B5" s="69"/>
      <c r="C5" s="69"/>
      <c r="D5" s="69"/>
      <c r="E5" s="69"/>
      <c r="F5" s="69"/>
    </row>
    <row r="6" spans="1:6" ht="15.75" customHeight="1">
      <c r="A6" s="70"/>
      <c r="B6" s="70"/>
      <c r="C6" s="70"/>
      <c r="D6" s="70"/>
      <c r="E6" s="70"/>
      <c r="F6" s="70"/>
    </row>
    <row r="7" spans="1:6" ht="15.75" customHeight="1">
      <c r="A7" s="71" t="s">
        <v>110</v>
      </c>
      <c r="B7" s="71"/>
      <c r="C7" s="71"/>
      <c r="D7" s="71"/>
      <c r="E7" s="71"/>
      <c r="F7" s="71"/>
    </row>
    <row r="8" spans="1:6" ht="15.75" customHeight="1">
      <c r="A8" s="72"/>
      <c r="B8" s="72"/>
      <c r="C8" s="72"/>
      <c r="D8" s="72"/>
      <c r="E8" s="72"/>
      <c r="F8" s="72"/>
    </row>
    <row r="9" spans="1:6" ht="15">
      <c r="A9" s="73" t="s">
        <v>111</v>
      </c>
      <c r="B9" s="74"/>
      <c r="C9" s="74"/>
      <c r="D9" s="74"/>
      <c r="E9" s="74"/>
      <c r="F9" s="75"/>
    </row>
    <row r="10" spans="1:6" ht="27" customHeight="1">
      <c r="A10" s="76" t="s">
        <v>1</v>
      </c>
      <c r="B10" s="77" t="s">
        <v>112</v>
      </c>
      <c r="C10" s="77" t="s">
        <v>4</v>
      </c>
      <c r="D10" s="77" t="s">
        <v>5</v>
      </c>
      <c r="E10" s="78" t="s">
        <v>113</v>
      </c>
      <c r="F10" s="79" t="s">
        <v>114</v>
      </c>
    </row>
    <row r="11" spans="1:6" ht="21.75" customHeight="1">
      <c r="A11" s="80"/>
      <c r="B11" s="81"/>
      <c r="C11" s="81"/>
      <c r="D11" s="81"/>
      <c r="E11" s="78" t="s">
        <v>115</v>
      </c>
      <c r="F11" s="82"/>
    </row>
    <row r="12" spans="1:6" ht="15">
      <c r="A12" s="83"/>
      <c r="B12" s="83" t="s">
        <v>116</v>
      </c>
      <c r="C12" s="83"/>
      <c r="D12" s="84"/>
      <c r="E12" s="85"/>
      <c r="F12" s="86"/>
    </row>
    <row r="13" spans="1:6" ht="15">
      <c r="A13" s="87">
        <v>1</v>
      </c>
      <c r="B13" s="88" t="s">
        <v>9</v>
      </c>
      <c r="C13" s="88" t="s">
        <v>10</v>
      </c>
      <c r="D13" s="88">
        <v>547</v>
      </c>
      <c r="E13" s="89">
        <v>6941.2754408</v>
      </c>
      <c r="F13" s="90">
        <f>E13/$E$32</f>
        <v>0.17168372348718144</v>
      </c>
    </row>
    <row r="14" spans="1:6" ht="15">
      <c r="A14" s="87">
        <v>2</v>
      </c>
      <c r="B14" s="88" t="s">
        <v>11</v>
      </c>
      <c r="C14" s="88" t="s">
        <v>12</v>
      </c>
      <c r="D14" s="88">
        <v>200</v>
      </c>
      <c r="E14" s="89">
        <v>2532.116857</v>
      </c>
      <c r="F14" s="90">
        <f aca="true" t="shared" si="0" ref="F14:F29">E14/$E$32</f>
        <v>0.06262872782128294</v>
      </c>
    </row>
    <row r="15" spans="1:6" ht="15">
      <c r="A15" s="87">
        <v>3</v>
      </c>
      <c r="B15" s="88" t="s">
        <v>13</v>
      </c>
      <c r="C15" s="88" t="s">
        <v>14</v>
      </c>
      <c r="D15" s="88">
        <v>100</v>
      </c>
      <c r="E15" s="89">
        <v>1011.7123288</v>
      </c>
      <c r="F15" s="90">
        <f t="shared" si="0"/>
        <v>0.025023432824076614</v>
      </c>
    </row>
    <row r="16" spans="1:6" ht="15">
      <c r="A16" s="87">
        <v>4</v>
      </c>
      <c r="B16" s="88" t="s">
        <v>15</v>
      </c>
      <c r="C16" s="88" t="s">
        <v>16</v>
      </c>
      <c r="D16" s="88">
        <v>117143</v>
      </c>
      <c r="E16" s="89">
        <v>616.5420495999999</v>
      </c>
      <c r="F16" s="90">
        <f t="shared" si="0"/>
        <v>0.015249392660543516</v>
      </c>
    </row>
    <row r="17" spans="1:6" ht="15">
      <c r="A17" s="83"/>
      <c r="B17" s="83" t="s">
        <v>117</v>
      </c>
      <c r="C17" s="83"/>
      <c r="D17" s="84"/>
      <c r="E17" s="85"/>
      <c r="F17" s="86"/>
    </row>
    <row r="18" spans="1:6" ht="15">
      <c r="A18" s="87">
        <v>5</v>
      </c>
      <c r="B18" s="88" t="s">
        <v>18</v>
      </c>
      <c r="C18" s="88" t="s">
        <v>19</v>
      </c>
      <c r="D18" s="88">
        <v>580</v>
      </c>
      <c r="E18" s="89">
        <v>5800</v>
      </c>
      <c r="F18" s="90">
        <f t="shared" si="0"/>
        <v>0.14345570993662912</v>
      </c>
    </row>
    <row r="19" spans="1:6" ht="15">
      <c r="A19" s="87">
        <v>6</v>
      </c>
      <c r="B19" s="88" t="s">
        <v>20</v>
      </c>
      <c r="C19" s="88" t="s">
        <v>21</v>
      </c>
      <c r="D19" s="88">
        <v>578</v>
      </c>
      <c r="E19" s="89">
        <v>5202</v>
      </c>
      <c r="F19" s="90">
        <f t="shared" si="0"/>
        <v>0.12866493156730083</v>
      </c>
    </row>
    <row r="20" spans="1:6" ht="15">
      <c r="A20" s="87">
        <v>7</v>
      </c>
      <c r="B20" s="88" t="s">
        <v>22</v>
      </c>
      <c r="C20" s="88" t="s">
        <v>23</v>
      </c>
      <c r="D20" s="88">
        <v>266000</v>
      </c>
      <c r="E20" s="89">
        <v>2660</v>
      </c>
      <c r="F20" s="90">
        <f t="shared" si="0"/>
        <v>0.06579175662610923</v>
      </c>
    </row>
    <row r="21" spans="1:6" ht="15">
      <c r="A21" s="87">
        <v>8</v>
      </c>
      <c r="B21" s="88" t="s">
        <v>22</v>
      </c>
      <c r="C21" s="88" t="s">
        <v>24</v>
      </c>
      <c r="D21" s="88">
        <v>245000</v>
      </c>
      <c r="E21" s="89">
        <v>2450</v>
      </c>
      <c r="F21" s="90">
        <f t="shared" si="0"/>
        <v>0.060597670576679544</v>
      </c>
    </row>
    <row r="22" spans="1:6" ht="15">
      <c r="A22" s="87">
        <v>9</v>
      </c>
      <c r="B22" s="88" t="s">
        <v>25</v>
      </c>
      <c r="C22" s="88" t="s">
        <v>26</v>
      </c>
      <c r="D22" s="88">
        <v>340</v>
      </c>
      <c r="E22" s="89">
        <v>1700</v>
      </c>
      <c r="F22" s="90">
        <f t="shared" si="0"/>
        <v>0.04204736325728785</v>
      </c>
    </row>
    <row r="23" spans="1:6" ht="15">
      <c r="A23" s="87">
        <v>10</v>
      </c>
      <c r="B23" s="88" t="s">
        <v>118</v>
      </c>
      <c r="C23" s="88" t="s">
        <v>27</v>
      </c>
      <c r="D23" s="88">
        <v>150</v>
      </c>
      <c r="E23" s="89">
        <v>1358.274635</v>
      </c>
      <c r="F23" s="90">
        <f t="shared" si="0"/>
        <v>0.033595215871179446</v>
      </c>
    </row>
    <row r="24" spans="1:6" ht="15">
      <c r="A24" s="87">
        <v>11</v>
      </c>
      <c r="B24" s="88" t="s">
        <v>28</v>
      </c>
      <c r="C24" s="88" t="s">
        <v>29</v>
      </c>
      <c r="D24" s="88">
        <v>113</v>
      </c>
      <c r="E24" s="89">
        <v>423.75</v>
      </c>
      <c r="F24" s="90">
        <f t="shared" si="0"/>
        <v>0.010480923635456309</v>
      </c>
    </row>
    <row r="25" spans="1:6" ht="15">
      <c r="A25" s="87">
        <v>12</v>
      </c>
      <c r="B25" s="88" t="s">
        <v>18</v>
      </c>
      <c r="C25" s="88" t="s">
        <v>30</v>
      </c>
      <c r="D25" s="88">
        <v>35</v>
      </c>
      <c r="E25" s="89">
        <v>350</v>
      </c>
      <c r="F25" s="90">
        <f t="shared" si="0"/>
        <v>0.008656810082382792</v>
      </c>
    </row>
    <row r="26" spans="1:6" ht="15">
      <c r="A26" s="87">
        <v>13</v>
      </c>
      <c r="B26" s="88" t="s">
        <v>18</v>
      </c>
      <c r="C26" s="88" t="s">
        <v>31</v>
      </c>
      <c r="D26" s="88">
        <v>25</v>
      </c>
      <c r="E26" s="89">
        <v>250</v>
      </c>
      <c r="F26" s="90">
        <f t="shared" si="0"/>
        <v>0.006183435773130566</v>
      </c>
    </row>
    <row r="27" spans="1:6" ht="15">
      <c r="A27" s="87">
        <v>14</v>
      </c>
      <c r="B27" s="88" t="s">
        <v>32</v>
      </c>
      <c r="C27" s="88" t="s">
        <v>33</v>
      </c>
      <c r="D27" s="88">
        <v>24186</v>
      </c>
      <c r="E27" s="89">
        <v>241.86</v>
      </c>
      <c r="F27" s="90">
        <f t="shared" si="0"/>
        <v>0.005982103104357435</v>
      </c>
    </row>
    <row r="28" spans="1:6" ht="15">
      <c r="A28" s="87">
        <v>15</v>
      </c>
      <c r="B28" s="88" t="s">
        <v>118</v>
      </c>
      <c r="C28" s="88" t="s">
        <v>34</v>
      </c>
      <c r="D28" s="88">
        <v>20</v>
      </c>
      <c r="E28" s="89">
        <v>180.8613194</v>
      </c>
      <c r="F28" s="90">
        <f t="shared" si="0"/>
        <v>0.004473377409414213</v>
      </c>
    </row>
    <row r="29" spans="1:6" ht="15">
      <c r="A29" s="87">
        <v>16</v>
      </c>
      <c r="B29" s="88" t="s">
        <v>18</v>
      </c>
      <c r="C29" s="88" t="s">
        <v>35</v>
      </c>
      <c r="D29" s="88">
        <v>16</v>
      </c>
      <c r="E29" s="89">
        <v>160</v>
      </c>
      <c r="F29" s="90">
        <f t="shared" si="0"/>
        <v>0.003957398894803562</v>
      </c>
    </row>
    <row r="30" spans="1:6" ht="15">
      <c r="A30" s="91"/>
      <c r="B30" s="92" t="s">
        <v>36</v>
      </c>
      <c r="C30" s="92"/>
      <c r="D30" s="92"/>
      <c r="E30" s="93">
        <f>SUM(E13:E29)</f>
        <v>31878.392630600003</v>
      </c>
      <c r="F30" s="94">
        <f>SUM(F13:F29)</f>
        <v>0.7884719735278154</v>
      </c>
    </row>
    <row r="31" spans="1:6" ht="15">
      <c r="A31" s="83"/>
      <c r="B31" s="83" t="s">
        <v>119</v>
      </c>
      <c r="C31" s="95"/>
      <c r="D31" s="84"/>
      <c r="E31" s="85">
        <f>E32-E30</f>
        <v>8552.204398699996</v>
      </c>
      <c r="F31" s="86">
        <f>E31/E32</f>
        <v>0.21152802647218455</v>
      </c>
    </row>
    <row r="32" spans="1:6" ht="15">
      <c r="A32" s="91"/>
      <c r="B32" s="92" t="s">
        <v>36</v>
      </c>
      <c r="C32" s="92"/>
      <c r="D32" s="92"/>
      <c r="E32" s="93">
        <v>40430.5970293</v>
      </c>
      <c r="F32" s="96">
        <f>F30+F31</f>
        <v>1</v>
      </c>
    </row>
    <row r="33" spans="1:6" ht="15">
      <c r="A33" s="83"/>
      <c r="B33" s="97"/>
      <c r="C33" s="83"/>
      <c r="D33" s="84"/>
      <c r="E33" s="83"/>
      <c r="F33" s="98"/>
    </row>
    <row r="35" spans="1:6" ht="15">
      <c r="A35" s="73" t="s">
        <v>120</v>
      </c>
      <c r="B35" s="74"/>
      <c r="C35" s="74"/>
      <c r="D35" s="74"/>
      <c r="E35" s="74"/>
      <c r="F35" s="75"/>
    </row>
    <row r="36" spans="1:6" ht="27" customHeight="1">
      <c r="A36" s="76" t="s">
        <v>1</v>
      </c>
      <c r="B36" s="77" t="s">
        <v>112</v>
      </c>
      <c r="C36" s="77" t="s">
        <v>4</v>
      </c>
      <c r="D36" s="77" t="s">
        <v>5</v>
      </c>
      <c r="E36" s="78" t="s">
        <v>113</v>
      </c>
      <c r="F36" s="79" t="s">
        <v>114</v>
      </c>
    </row>
    <row r="37" spans="1:6" ht="21.75" customHeight="1">
      <c r="A37" s="80"/>
      <c r="B37" s="81"/>
      <c r="C37" s="81"/>
      <c r="D37" s="81"/>
      <c r="E37" s="78" t="s">
        <v>115</v>
      </c>
      <c r="F37" s="82"/>
    </row>
    <row r="38" spans="1:6" ht="15">
      <c r="A38" s="83"/>
      <c r="B38" s="83" t="s">
        <v>116</v>
      </c>
      <c r="C38" s="83"/>
      <c r="D38" s="84"/>
      <c r="E38" s="85"/>
      <c r="F38" s="86"/>
    </row>
    <row r="39" spans="1:6" ht="15">
      <c r="A39" s="87">
        <v>1</v>
      </c>
      <c r="B39" s="88" t="s">
        <v>9</v>
      </c>
      <c r="C39" s="88" t="s">
        <v>10</v>
      </c>
      <c r="D39" s="88">
        <v>619</v>
      </c>
      <c r="E39" s="89">
        <v>7854.9350966</v>
      </c>
      <c r="F39" s="90">
        <v>0.16433904</v>
      </c>
    </row>
    <row r="40" spans="1:6" ht="15">
      <c r="A40" s="87">
        <v>2</v>
      </c>
      <c r="B40" s="88" t="s">
        <v>15</v>
      </c>
      <c r="C40" s="88" t="s">
        <v>41</v>
      </c>
      <c r="D40" s="88">
        <v>458496</v>
      </c>
      <c r="E40" s="89">
        <v>4573.5021338</v>
      </c>
      <c r="F40" s="90">
        <v>0.09685182</v>
      </c>
    </row>
    <row r="41" spans="1:6" ht="15">
      <c r="A41" s="87">
        <v>3</v>
      </c>
      <c r="B41" s="88" t="s">
        <v>11</v>
      </c>
      <c r="C41" s="88" t="s">
        <v>42</v>
      </c>
      <c r="D41" s="88">
        <v>299</v>
      </c>
      <c r="E41" s="89">
        <v>3785.5147012</v>
      </c>
      <c r="F41" s="90">
        <v>0.07919962</v>
      </c>
    </row>
    <row r="42" spans="1:6" ht="15">
      <c r="A42" s="87">
        <v>4</v>
      </c>
      <c r="B42" s="88" t="s">
        <v>13</v>
      </c>
      <c r="C42" s="88" t="s">
        <v>43</v>
      </c>
      <c r="D42" s="88">
        <v>200</v>
      </c>
      <c r="E42" s="89">
        <v>2023.4246575</v>
      </c>
      <c r="F42" s="90">
        <v>0.0423336</v>
      </c>
    </row>
    <row r="43" spans="1:6" ht="15">
      <c r="A43" s="83"/>
      <c r="B43" s="83" t="s">
        <v>117</v>
      </c>
      <c r="C43" s="83"/>
      <c r="D43" s="84"/>
      <c r="E43" s="85"/>
      <c r="F43" s="86"/>
    </row>
    <row r="44" spans="1:6" ht="15">
      <c r="A44" s="87">
        <v>5</v>
      </c>
      <c r="B44" s="88" t="s">
        <v>44</v>
      </c>
      <c r="C44" s="88" t="s">
        <v>45</v>
      </c>
      <c r="D44" s="88">
        <v>650</v>
      </c>
      <c r="E44" s="89">
        <v>6299.9999998</v>
      </c>
      <c r="F44" s="90">
        <v>0.13293699</v>
      </c>
    </row>
    <row r="45" spans="1:6" ht="15">
      <c r="A45" s="87">
        <v>6</v>
      </c>
      <c r="B45" s="88" t="s">
        <v>118</v>
      </c>
      <c r="C45" s="88" t="s">
        <v>27</v>
      </c>
      <c r="D45" s="88">
        <v>552</v>
      </c>
      <c r="E45" s="89">
        <v>4996.9087191</v>
      </c>
      <c r="F45" s="90">
        <v>0.10454411</v>
      </c>
    </row>
    <row r="46" spans="1:6" ht="15">
      <c r="A46" s="87">
        <v>7</v>
      </c>
      <c r="B46" s="88" t="s">
        <v>20</v>
      </c>
      <c r="C46" s="88" t="s">
        <v>21</v>
      </c>
      <c r="D46" s="88">
        <v>380</v>
      </c>
      <c r="E46" s="89">
        <v>3420</v>
      </c>
      <c r="F46" s="90">
        <v>0.07155241</v>
      </c>
    </row>
    <row r="47" spans="1:6" ht="15">
      <c r="A47" s="87">
        <v>8</v>
      </c>
      <c r="B47" s="88" t="s">
        <v>18</v>
      </c>
      <c r="C47" s="88" t="s">
        <v>19</v>
      </c>
      <c r="D47" s="88">
        <v>261</v>
      </c>
      <c r="E47" s="89">
        <v>2610</v>
      </c>
      <c r="F47" s="90">
        <v>0.0550721</v>
      </c>
    </row>
    <row r="48" spans="1:6" ht="15">
      <c r="A48" s="87">
        <v>9</v>
      </c>
      <c r="B48" s="88" t="s">
        <v>25</v>
      </c>
      <c r="C48" s="88" t="s">
        <v>26</v>
      </c>
      <c r="D48" s="88">
        <v>286</v>
      </c>
      <c r="E48" s="89">
        <v>1430</v>
      </c>
      <c r="F48" s="90">
        <v>0.02991811</v>
      </c>
    </row>
    <row r="49" spans="1:6" ht="15">
      <c r="A49" s="87">
        <v>10</v>
      </c>
      <c r="B49" s="88" t="s">
        <v>46</v>
      </c>
      <c r="C49" s="88" t="s">
        <v>47</v>
      </c>
      <c r="D49" s="88">
        <v>120</v>
      </c>
      <c r="E49" s="89">
        <v>1200</v>
      </c>
      <c r="F49" s="90">
        <v>0.02533413</v>
      </c>
    </row>
    <row r="50" spans="1:6" ht="15">
      <c r="A50" s="87">
        <v>11</v>
      </c>
      <c r="B50" s="88" t="s">
        <v>28</v>
      </c>
      <c r="C50" s="88" t="s">
        <v>29</v>
      </c>
      <c r="D50" s="88">
        <v>173</v>
      </c>
      <c r="E50" s="89">
        <v>648.75</v>
      </c>
      <c r="F50" s="90">
        <v>0.01829812</v>
      </c>
    </row>
    <row r="51" spans="1:6" ht="15">
      <c r="A51" s="87">
        <v>12</v>
      </c>
      <c r="B51" s="88" t="s">
        <v>118</v>
      </c>
      <c r="C51" s="88" t="s">
        <v>34</v>
      </c>
      <c r="D51" s="88">
        <v>85</v>
      </c>
      <c r="E51" s="89">
        <v>757.7488878</v>
      </c>
      <c r="F51" s="90">
        <v>0.01585344</v>
      </c>
    </row>
    <row r="52" spans="1:6" ht="15">
      <c r="A52" s="87">
        <v>13</v>
      </c>
      <c r="B52" s="88" t="s">
        <v>22</v>
      </c>
      <c r="C52" s="88" t="s">
        <v>23</v>
      </c>
      <c r="D52" s="88">
        <v>61000</v>
      </c>
      <c r="E52" s="89">
        <v>610</v>
      </c>
      <c r="F52" s="90">
        <v>0.0129151</v>
      </c>
    </row>
    <row r="53" spans="1:6" ht="15">
      <c r="A53" s="87">
        <v>14</v>
      </c>
      <c r="B53" s="88" t="s">
        <v>18</v>
      </c>
      <c r="C53" s="88" t="s">
        <v>35</v>
      </c>
      <c r="D53" s="88">
        <v>47</v>
      </c>
      <c r="E53" s="89">
        <v>470</v>
      </c>
      <c r="F53" s="90">
        <v>0.0099172</v>
      </c>
    </row>
    <row r="54" spans="1:6" ht="15">
      <c r="A54" s="87">
        <v>15</v>
      </c>
      <c r="B54" s="88" t="s">
        <v>18</v>
      </c>
      <c r="C54" s="88" t="s">
        <v>30</v>
      </c>
      <c r="D54" s="88">
        <v>40</v>
      </c>
      <c r="E54" s="89">
        <v>400</v>
      </c>
      <c r="F54" s="90">
        <v>0.00844017</v>
      </c>
    </row>
    <row r="55" spans="1:6" ht="15">
      <c r="A55" s="87">
        <v>16</v>
      </c>
      <c r="B55" s="88" t="s">
        <v>32</v>
      </c>
      <c r="C55" s="88" t="s">
        <v>33</v>
      </c>
      <c r="D55" s="88">
        <v>8749</v>
      </c>
      <c r="E55" s="89">
        <v>87.49</v>
      </c>
      <c r="F55" s="90">
        <v>0.00184624</v>
      </c>
    </row>
    <row r="56" spans="1:6" ht="15">
      <c r="A56" s="91"/>
      <c r="B56" s="92" t="s">
        <v>36</v>
      </c>
      <c r="C56" s="92"/>
      <c r="D56" s="92"/>
      <c r="E56" s="93">
        <f>SUM(E39:E55)</f>
        <v>41168.2741958</v>
      </c>
      <c r="F56" s="94">
        <f>SUM(F39:F55)</f>
        <v>0.8693521999999998</v>
      </c>
    </row>
    <row r="57" spans="1:6" ht="15">
      <c r="A57" s="83"/>
      <c r="B57" s="83" t="s">
        <v>119</v>
      </c>
      <c r="C57" s="95"/>
      <c r="D57" s="84"/>
      <c r="E57" s="85">
        <f>E58-E56</f>
        <v>6628.860869900003</v>
      </c>
      <c r="F57" s="86">
        <f>E57/E58</f>
        <v>0.13868741004640217</v>
      </c>
    </row>
    <row r="58" spans="1:6" ht="15">
      <c r="A58" s="91"/>
      <c r="B58" s="92" t="s">
        <v>36</v>
      </c>
      <c r="C58" s="92"/>
      <c r="D58" s="92"/>
      <c r="E58" s="93">
        <v>47797.1350657</v>
      </c>
      <c r="F58" s="96">
        <f>F56+F57</f>
        <v>1.008039610046402</v>
      </c>
    </row>
    <row r="59" spans="1:6" ht="15">
      <c r="A59" s="83"/>
      <c r="B59" s="97"/>
      <c r="C59" s="83"/>
      <c r="D59" s="84"/>
      <c r="E59" s="83"/>
      <c r="F59" s="98"/>
    </row>
    <row r="61" spans="1:6" ht="15">
      <c r="A61" s="73" t="s">
        <v>121</v>
      </c>
      <c r="B61" s="74"/>
      <c r="C61" s="74"/>
      <c r="D61" s="74"/>
      <c r="E61" s="74"/>
      <c r="F61" s="75"/>
    </row>
    <row r="62" spans="1:6" ht="27" customHeight="1">
      <c r="A62" s="76" t="s">
        <v>1</v>
      </c>
      <c r="B62" s="77" t="s">
        <v>112</v>
      </c>
      <c r="C62" s="77" t="s">
        <v>4</v>
      </c>
      <c r="D62" s="77" t="s">
        <v>5</v>
      </c>
      <c r="E62" s="78" t="s">
        <v>113</v>
      </c>
      <c r="F62" s="79" t="s">
        <v>114</v>
      </c>
    </row>
    <row r="63" spans="1:6" ht="21.75" customHeight="1">
      <c r="A63" s="80"/>
      <c r="B63" s="81"/>
      <c r="C63" s="81"/>
      <c r="D63" s="81"/>
      <c r="E63" s="78" t="s">
        <v>115</v>
      </c>
      <c r="F63" s="82"/>
    </row>
    <row r="64" spans="1:6" ht="15">
      <c r="A64" s="83"/>
      <c r="B64" s="83" t="s">
        <v>116</v>
      </c>
      <c r="C64" s="83"/>
      <c r="D64" s="84"/>
      <c r="E64" s="85"/>
      <c r="F64" s="86"/>
    </row>
    <row r="65" spans="1:6" ht="15">
      <c r="A65" s="87">
        <v>1</v>
      </c>
      <c r="B65" s="88" t="s">
        <v>9</v>
      </c>
      <c r="C65" s="88" t="s">
        <v>10</v>
      </c>
      <c r="D65" s="88">
        <v>230</v>
      </c>
      <c r="E65" s="89">
        <v>2918.6350117</v>
      </c>
      <c r="F65" s="90">
        <f>E65/$E$83</f>
        <v>0.17408678908082723</v>
      </c>
    </row>
    <row r="66" spans="1:6" ht="15">
      <c r="A66" s="87">
        <v>2</v>
      </c>
      <c r="B66" s="88" t="s">
        <v>13</v>
      </c>
      <c r="C66" s="88" t="s">
        <v>60</v>
      </c>
      <c r="D66" s="88">
        <v>200</v>
      </c>
      <c r="E66" s="89">
        <v>2023.4246575</v>
      </c>
      <c r="F66" s="90">
        <f aca="true" t="shared" si="1" ref="F66:F80">E66/$E$83</f>
        <v>0.12069049406968284</v>
      </c>
    </row>
    <row r="67" spans="1:6" ht="15">
      <c r="A67" s="87">
        <v>3</v>
      </c>
      <c r="B67" s="88" t="s">
        <v>11</v>
      </c>
      <c r="C67" s="88" t="s">
        <v>42</v>
      </c>
      <c r="D67" s="88">
        <v>77</v>
      </c>
      <c r="E67" s="89">
        <v>974.8649899</v>
      </c>
      <c r="F67" s="90">
        <f t="shared" si="1"/>
        <v>0.05814742686176215</v>
      </c>
    </row>
    <row r="68" spans="1:6" ht="15">
      <c r="A68" s="87">
        <v>4</v>
      </c>
      <c r="B68" s="88" t="s">
        <v>15</v>
      </c>
      <c r="C68" s="88" t="s">
        <v>16</v>
      </c>
      <c r="D68" s="88">
        <v>150000</v>
      </c>
      <c r="E68" s="89">
        <v>789.47361</v>
      </c>
      <c r="F68" s="90">
        <f t="shared" si="1"/>
        <v>0.04708945287026389</v>
      </c>
    </row>
    <row r="69" spans="1:6" ht="15">
      <c r="A69" s="83"/>
      <c r="B69" s="83" t="s">
        <v>117</v>
      </c>
      <c r="C69" s="83"/>
      <c r="D69" s="84"/>
      <c r="E69" s="85"/>
      <c r="F69" s="86"/>
    </row>
    <row r="70" spans="1:6" ht="15">
      <c r="A70" s="87">
        <v>5</v>
      </c>
      <c r="B70" s="88" t="s">
        <v>118</v>
      </c>
      <c r="C70" s="88" t="s">
        <v>27</v>
      </c>
      <c r="D70" s="88">
        <v>146</v>
      </c>
      <c r="E70" s="89">
        <v>1322.0866752</v>
      </c>
      <c r="F70" s="90">
        <f t="shared" si="1"/>
        <v>0.07885803577681878</v>
      </c>
    </row>
    <row r="71" spans="1:6" ht="15">
      <c r="A71" s="87">
        <v>6</v>
      </c>
      <c r="B71" s="88" t="s">
        <v>18</v>
      </c>
      <c r="C71" s="88" t="s">
        <v>31</v>
      </c>
      <c r="D71" s="88">
        <v>98</v>
      </c>
      <c r="E71" s="89">
        <v>980</v>
      </c>
      <c r="F71" s="90">
        <f t="shared" si="1"/>
        <v>0.0584537129909366</v>
      </c>
    </row>
    <row r="72" spans="1:6" ht="15">
      <c r="A72" s="87">
        <v>7</v>
      </c>
      <c r="B72" s="88" t="s">
        <v>46</v>
      </c>
      <c r="C72" s="88" t="s">
        <v>61</v>
      </c>
      <c r="D72" s="88">
        <v>180</v>
      </c>
      <c r="E72" s="89">
        <v>893.3778831000001</v>
      </c>
      <c r="F72" s="90">
        <f t="shared" si="1"/>
        <v>0.05328699425630399</v>
      </c>
    </row>
    <row r="73" spans="1:6" ht="15">
      <c r="A73" s="87">
        <v>8</v>
      </c>
      <c r="B73" s="88" t="s">
        <v>46</v>
      </c>
      <c r="C73" s="88" t="s">
        <v>62</v>
      </c>
      <c r="D73" s="88">
        <v>100</v>
      </c>
      <c r="E73" s="89">
        <v>850.6221214</v>
      </c>
      <c r="F73" s="90">
        <f t="shared" si="1"/>
        <v>0.05073675647760942</v>
      </c>
    </row>
    <row r="74" spans="1:6" ht="15">
      <c r="A74" s="87">
        <v>9</v>
      </c>
      <c r="B74" s="88" t="s">
        <v>28</v>
      </c>
      <c r="C74" s="88" t="s">
        <v>29</v>
      </c>
      <c r="D74" s="88">
        <v>165</v>
      </c>
      <c r="E74" s="89">
        <v>618.75</v>
      </c>
      <c r="F74" s="90">
        <f t="shared" si="1"/>
        <v>0.036906362156267365</v>
      </c>
    </row>
    <row r="75" spans="1:6" ht="15">
      <c r="A75" s="87">
        <v>10</v>
      </c>
      <c r="B75" s="88" t="s">
        <v>18</v>
      </c>
      <c r="C75" s="88" t="s">
        <v>35</v>
      </c>
      <c r="D75" s="88">
        <v>43</v>
      </c>
      <c r="E75" s="89">
        <v>430</v>
      </c>
      <c r="F75" s="90">
        <f t="shared" si="1"/>
        <v>0.02564805774092116</v>
      </c>
    </row>
    <row r="76" spans="1:6" ht="15">
      <c r="A76" s="87">
        <v>11</v>
      </c>
      <c r="B76" s="88" t="s">
        <v>18</v>
      </c>
      <c r="C76" s="88" t="s">
        <v>63</v>
      </c>
      <c r="D76" s="88">
        <v>125</v>
      </c>
      <c r="E76" s="89">
        <v>250</v>
      </c>
      <c r="F76" s="90">
        <f t="shared" si="1"/>
        <v>0.014911661477279745</v>
      </c>
    </row>
    <row r="77" spans="1:6" ht="15">
      <c r="A77" s="87">
        <v>12</v>
      </c>
      <c r="B77" s="88" t="s">
        <v>18</v>
      </c>
      <c r="C77" s="88" t="s">
        <v>30</v>
      </c>
      <c r="D77" s="88">
        <v>8</v>
      </c>
      <c r="E77" s="89">
        <v>80</v>
      </c>
      <c r="F77" s="90">
        <f t="shared" si="1"/>
        <v>0.004771731672729518</v>
      </c>
    </row>
    <row r="78" spans="1:6" ht="15">
      <c r="A78" s="87">
        <v>13</v>
      </c>
      <c r="B78" s="88" t="s">
        <v>53</v>
      </c>
      <c r="C78" s="88" t="s">
        <v>54</v>
      </c>
      <c r="D78" s="88">
        <v>100</v>
      </c>
      <c r="E78" s="89">
        <v>72.5</v>
      </c>
      <c r="F78" s="90">
        <f t="shared" si="1"/>
        <v>0.004324381828411126</v>
      </c>
    </row>
    <row r="79" spans="1:6" ht="15">
      <c r="A79" s="87">
        <v>14</v>
      </c>
      <c r="B79" s="88" t="s">
        <v>18</v>
      </c>
      <c r="C79" s="88" t="s">
        <v>19</v>
      </c>
      <c r="D79" s="88">
        <v>4</v>
      </c>
      <c r="E79" s="89">
        <v>40</v>
      </c>
      <c r="F79" s="90">
        <f t="shared" si="1"/>
        <v>0.002385865836364759</v>
      </c>
    </row>
    <row r="80" spans="1:6" ht="15">
      <c r="A80" s="87">
        <v>15</v>
      </c>
      <c r="B80" s="88" t="s">
        <v>50</v>
      </c>
      <c r="C80" s="88" t="s">
        <v>52</v>
      </c>
      <c r="D80" s="88">
        <v>3</v>
      </c>
      <c r="E80" s="89">
        <v>30</v>
      </c>
      <c r="F80" s="90">
        <f t="shared" si="1"/>
        <v>0.0017893993772735693</v>
      </c>
    </row>
    <row r="81" spans="1:6" ht="15">
      <c r="A81" s="91"/>
      <c r="B81" s="92" t="s">
        <v>36</v>
      </c>
      <c r="C81" s="92"/>
      <c r="D81" s="92"/>
      <c r="E81" s="93">
        <f>SUM(E65:E80)</f>
        <v>12273.7349488</v>
      </c>
      <c r="F81" s="94">
        <f>SUM(F65:F80)</f>
        <v>0.7320871224734522</v>
      </c>
    </row>
    <row r="82" spans="1:6" ht="15">
      <c r="A82" s="83"/>
      <c r="B82" s="83" t="s">
        <v>119</v>
      </c>
      <c r="C82" s="95"/>
      <c r="D82" s="84"/>
      <c r="E82" s="85">
        <f>E83-E81</f>
        <v>4491.667107900001</v>
      </c>
      <c r="F82" s="86">
        <f>E82/E83</f>
        <v>0.26791287752654785</v>
      </c>
    </row>
    <row r="83" spans="1:6" ht="15">
      <c r="A83" s="91"/>
      <c r="B83" s="92" t="s">
        <v>36</v>
      </c>
      <c r="C83" s="92"/>
      <c r="D83" s="92"/>
      <c r="E83" s="93">
        <v>16765.4020567</v>
      </c>
      <c r="F83" s="96">
        <f>F81+F82</f>
        <v>1</v>
      </c>
    </row>
    <row r="84" spans="1:6" ht="15">
      <c r="A84" s="83"/>
      <c r="B84" s="97"/>
      <c r="C84" s="83"/>
      <c r="D84" s="84"/>
      <c r="E84" s="83"/>
      <c r="F84" s="98"/>
    </row>
    <row r="86" spans="1:6" ht="15">
      <c r="A86" s="73" t="s">
        <v>122</v>
      </c>
      <c r="B86" s="74"/>
      <c r="C86" s="74"/>
      <c r="D86" s="74"/>
      <c r="E86" s="74"/>
      <c r="F86" s="75"/>
    </row>
    <row r="87" spans="1:6" ht="27" customHeight="1">
      <c r="A87" s="76" t="s">
        <v>1</v>
      </c>
      <c r="B87" s="77" t="s">
        <v>112</v>
      </c>
      <c r="C87" s="77" t="s">
        <v>4</v>
      </c>
      <c r="D87" s="77" t="s">
        <v>5</v>
      </c>
      <c r="E87" s="78" t="s">
        <v>113</v>
      </c>
      <c r="F87" s="79" t="s">
        <v>114</v>
      </c>
    </row>
    <row r="88" spans="1:6" ht="21.75" customHeight="1">
      <c r="A88" s="80"/>
      <c r="B88" s="81"/>
      <c r="C88" s="81"/>
      <c r="D88" s="81"/>
      <c r="E88" s="78" t="s">
        <v>115</v>
      </c>
      <c r="F88" s="82"/>
    </row>
    <row r="89" spans="1:6" ht="15">
      <c r="A89" s="83"/>
      <c r="B89" s="83" t="s">
        <v>116</v>
      </c>
      <c r="C89" s="83"/>
      <c r="D89" s="84"/>
      <c r="E89" s="85"/>
      <c r="F89" s="86"/>
    </row>
    <row r="90" spans="1:6" ht="15">
      <c r="A90" s="87">
        <v>1</v>
      </c>
      <c r="B90" s="88" t="s">
        <v>15</v>
      </c>
      <c r="C90" s="88" t="s">
        <v>41</v>
      </c>
      <c r="D90" s="88">
        <v>340000</v>
      </c>
      <c r="E90" s="89">
        <v>3399.9999951</v>
      </c>
      <c r="F90" s="90">
        <f>E90/$E$104</f>
        <v>0.18722558837524542</v>
      </c>
    </row>
    <row r="91" spans="1:6" ht="15">
      <c r="A91" s="87">
        <v>2</v>
      </c>
      <c r="B91" s="88" t="s">
        <v>9</v>
      </c>
      <c r="C91" s="88" t="s">
        <v>10</v>
      </c>
      <c r="D91" s="88">
        <v>215</v>
      </c>
      <c r="E91" s="89">
        <v>2728.28925</v>
      </c>
      <c r="F91" s="90">
        <f aca="true" t="shared" si="2" ref="F91:F101">E91/$E$104</f>
        <v>0.15023692965449056</v>
      </c>
    </row>
    <row r="92" spans="1:6" ht="15">
      <c r="A92" s="87">
        <v>3</v>
      </c>
      <c r="B92" s="88" t="s">
        <v>11</v>
      </c>
      <c r="C92" s="88" t="s">
        <v>42</v>
      </c>
      <c r="D92" s="88">
        <v>125</v>
      </c>
      <c r="E92" s="89">
        <v>1582.5730356</v>
      </c>
      <c r="F92" s="90">
        <f t="shared" si="2"/>
        <v>0.08714652004824298</v>
      </c>
    </row>
    <row r="93" spans="1:6" ht="15">
      <c r="A93" s="87">
        <v>4</v>
      </c>
      <c r="B93" s="88" t="s">
        <v>15</v>
      </c>
      <c r="C93" s="88" t="s">
        <v>16</v>
      </c>
      <c r="D93" s="88">
        <v>70000</v>
      </c>
      <c r="E93" s="89">
        <v>368.42102</v>
      </c>
      <c r="F93" s="90">
        <f t="shared" si="2"/>
        <v>0.02028760068785803</v>
      </c>
    </row>
    <row r="94" spans="1:6" ht="15">
      <c r="A94" s="83"/>
      <c r="B94" s="83" t="s">
        <v>117</v>
      </c>
      <c r="C94" s="83"/>
      <c r="D94" s="84"/>
      <c r="E94" s="85"/>
      <c r="F94" s="86"/>
    </row>
    <row r="95" spans="1:6" ht="15">
      <c r="A95" s="87">
        <v>5</v>
      </c>
      <c r="B95" s="88" t="s">
        <v>46</v>
      </c>
      <c r="C95" s="88" t="s">
        <v>56</v>
      </c>
      <c r="D95" s="88">
        <v>410</v>
      </c>
      <c r="E95" s="89">
        <v>4100</v>
      </c>
      <c r="F95" s="90">
        <f t="shared" si="2"/>
        <v>0.22577203336611446</v>
      </c>
    </row>
    <row r="96" spans="1:6" ht="15">
      <c r="A96" s="87">
        <v>6</v>
      </c>
      <c r="B96" s="88" t="s">
        <v>44</v>
      </c>
      <c r="C96" s="88" t="s">
        <v>57</v>
      </c>
      <c r="D96" s="88">
        <v>160</v>
      </c>
      <c r="E96" s="89">
        <v>1600</v>
      </c>
      <c r="F96" s="90">
        <f t="shared" si="2"/>
        <v>0.08810615936238612</v>
      </c>
    </row>
    <row r="97" spans="1:6" ht="15">
      <c r="A97" s="87">
        <v>7</v>
      </c>
      <c r="B97" s="88" t="s">
        <v>44</v>
      </c>
      <c r="C97" s="88" t="s">
        <v>49</v>
      </c>
      <c r="D97" s="88">
        <v>100</v>
      </c>
      <c r="E97" s="89">
        <v>1000</v>
      </c>
      <c r="F97" s="90">
        <f t="shared" si="2"/>
        <v>0.05506634960149133</v>
      </c>
    </row>
    <row r="98" spans="1:6" ht="15">
      <c r="A98" s="87">
        <v>8</v>
      </c>
      <c r="B98" s="88" t="s">
        <v>18</v>
      </c>
      <c r="C98" s="88" t="s">
        <v>35</v>
      </c>
      <c r="D98" s="88">
        <v>43</v>
      </c>
      <c r="E98" s="89">
        <v>430</v>
      </c>
      <c r="F98" s="90">
        <f t="shared" si="2"/>
        <v>0.023678530328641274</v>
      </c>
    </row>
    <row r="99" spans="1:6" ht="15">
      <c r="A99" s="87">
        <v>9</v>
      </c>
      <c r="B99" s="88" t="s">
        <v>18</v>
      </c>
      <c r="C99" s="88" t="s">
        <v>30</v>
      </c>
      <c r="D99" s="88">
        <v>24</v>
      </c>
      <c r="E99" s="89">
        <v>240</v>
      </c>
      <c r="F99" s="90">
        <f t="shared" si="2"/>
        <v>0.01321592390435792</v>
      </c>
    </row>
    <row r="100" spans="1:6" ht="15">
      <c r="A100" s="87">
        <v>10</v>
      </c>
      <c r="B100" s="88" t="s">
        <v>28</v>
      </c>
      <c r="C100" s="88" t="s">
        <v>29</v>
      </c>
      <c r="D100" s="88">
        <v>24</v>
      </c>
      <c r="E100" s="89">
        <v>90</v>
      </c>
      <c r="F100" s="90">
        <f t="shared" si="2"/>
        <v>0.00495597146413422</v>
      </c>
    </row>
    <row r="101" spans="1:6" ht="15">
      <c r="A101" s="87">
        <v>11</v>
      </c>
      <c r="B101" s="88" t="s">
        <v>53</v>
      </c>
      <c r="C101" s="88" t="s">
        <v>54</v>
      </c>
      <c r="D101" s="88">
        <v>100</v>
      </c>
      <c r="E101" s="89">
        <v>72.5</v>
      </c>
      <c r="F101" s="90">
        <f t="shared" si="2"/>
        <v>0.003992310346108121</v>
      </c>
    </row>
    <row r="102" spans="1:6" ht="15">
      <c r="A102" s="91"/>
      <c r="B102" s="92" t="s">
        <v>36</v>
      </c>
      <c r="C102" s="92"/>
      <c r="D102" s="92"/>
      <c r="E102" s="93">
        <f>SUM(E90:E101)</f>
        <v>15611.783300699999</v>
      </c>
      <c r="F102" s="94">
        <f>SUM(F90:F101)</f>
        <v>0.8596839171390704</v>
      </c>
    </row>
    <row r="103" spans="1:6" ht="15">
      <c r="A103" s="83"/>
      <c r="B103" s="83" t="s">
        <v>119</v>
      </c>
      <c r="C103" s="95"/>
      <c r="D103" s="84"/>
      <c r="E103" s="85">
        <f>E104-E102</f>
        <v>2548.127556600002</v>
      </c>
      <c r="F103" s="86">
        <f>E103/E104</f>
        <v>0.14031608286092961</v>
      </c>
    </row>
    <row r="104" spans="1:6" ht="15">
      <c r="A104" s="91"/>
      <c r="B104" s="92" t="s">
        <v>36</v>
      </c>
      <c r="C104" s="92"/>
      <c r="D104" s="92"/>
      <c r="E104" s="93">
        <v>18159.9108573</v>
      </c>
      <c r="F104" s="96">
        <f>F102+F103</f>
        <v>1</v>
      </c>
    </row>
    <row r="105" spans="1:6" ht="15">
      <c r="A105" s="83"/>
      <c r="B105" s="97"/>
      <c r="C105" s="83"/>
      <c r="D105" s="84"/>
      <c r="E105" s="83"/>
      <c r="F105" s="98"/>
    </row>
  </sheetData>
  <sheetProtection/>
  <mergeCells count="26">
    <mergeCell ref="A86:F86"/>
    <mergeCell ref="A87:A88"/>
    <mergeCell ref="B87:B88"/>
    <mergeCell ref="C87:C88"/>
    <mergeCell ref="D87:D88"/>
    <mergeCell ref="F87:F88"/>
    <mergeCell ref="A61:F61"/>
    <mergeCell ref="A62:A63"/>
    <mergeCell ref="B62:B63"/>
    <mergeCell ref="C62:C63"/>
    <mergeCell ref="D62:D63"/>
    <mergeCell ref="F62:F63"/>
    <mergeCell ref="A35:F35"/>
    <mergeCell ref="A36:A37"/>
    <mergeCell ref="B36:B37"/>
    <mergeCell ref="C36:C37"/>
    <mergeCell ref="D36:D37"/>
    <mergeCell ref="F36:F37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69" t="s">
        <v>109</v>
      </c>
      <c r="B5" s="69"/>
      <c r="C5" s="69"/>
      <c r="D5" s="69"/>
      <c r="E5" s="69"/>
      <c r="F5" s="69"/>
    </row>
    <row r="6" spans="1:6" ht="15.75" customHeight="1">
      <c r="A6" s="70"/>
      <c r="B6" s="70"/>
      <c r="C6" s="70"/>
      <c r="D6" s="70"/>
      <c r="E6" s="70"/>
      <c r="F6" s="70"/>
    </row>
    <row r="7" spans="1:6" ht="15.75" customHeight="1">
      <c r="A7" s="71" t="s">
        <v>123</v>
      </c>
      <c r="B7" s="71"/>
      <c r="C7" s="71"/>
      <c r="D7" s="71"/>
      <c r="E7" s="71"/>
      <c r="F7" s="71"/>
    </row>
    <row r="8" spans="1:6" ht="15.75" customHeight="1">
      <c r="A8" s="72"/>
      <c r="B8" s="72"/>
      <c r="C8" s="72"/>
      <c r="D8" s="72"/>
      <c r="E8" s="72"/>
      <c r="F8" s="72"/>
    </row>
    <row r="9" spans="1:6" ht="15">
      <c r="A9" s="73" t="s">
        <v>124</v>
      </c>
      <c r="B9" s="74"/>
      <c r="C9" s="74"/>
      <c r="D9" s="74"/>
      <c r="E9" s="74"/>
      <c r="F9" s="75"/>
    </row>
    <row r="10" spans="1:6" ht="15">
      <c r="A10" s="76" t="s">
        <v>1</v>
      </c>
      <c r="B10" s="77" t="s">
        <v>112</v>
      </c>
      <c r="C10" s="77" t="s">
        <v>4</v>
      </c>
      <c r="D10" s="77" t="s">
        <v>5</v>
      </c>
      <c r="E10" s="78" t="s">
        <v>113</v>
      </c>
      <c r="F10" s="79" t="s">
        <v>114</v>
      </c>
    </row>
    <row r="11" spans="1:6" ht="15">
      <c r="A11" s="80"/>
      <c r="B11" s="81"/>
      <c r="C11" s="81"/>
      <c r="D11" s="81"/>
      <c r="E11" s="78" t="s">
        <v>115</v>
      </c>
      <c r="F11" s="82"/>
    </row>
    <row r="12" spans="1:6" ht="15">
      <c r="A12" s="83"/>
      <c r="B12" s="83" t="s">
        <v>116</v>
      </c>
      <c r="C12" s="83"/>
      <c r="D12" s="84"/>
      <c r="E12" s="85"/>
      <c r="F12" s="86"/>
    </row>
    <row r="13" spans="1:6" ht="15">
      <c r="A13" s="87">
        <v>1</v>
      </c>
      <c r="B13" s="88" t="s">
        <v>11</v>
      </c>
      <c r="C13" s="88" t="s">
        <v>42</v>
      </c>
      <c r="D13" s="88">
        <v>338</v>
      </c>
      <c r="E13" s="89">
        <v>4279.2774883</v>
      </c>
      <c r="F13" s="90">
        <f>E13/$E$31</f>
        <v>0.2726807048152906</v>
      </c>
    </row>
    <row r="14" spans="1:6" ht="15">
      <c r="A14" s="87">
        <v>2</v>
      </c>
      <c r="B14" s="88" t="s">
        <v>13</v>
      </c>
      <c r="C14" s="88" t="s">
        <v>48</v>
      </c>
      <c r="D14" s="88">
        <v>250</v>
      </c>
      <c r="E14" s="89">
        <v>2529.2808219</v>
      </c>
      <c r="F14" s="90">
        <f>E14/$E$31</f>
        <v>0.16116881391243373</v>
      </c>
    </row>
    <row r="15" spans="1:6" ht="15">
      <c r="A15" s="83"/>
      <c r="B15" s="83" t="s">
        <v>117</v>
      </c>
      <c r="C15" s="83"/>
      <c r="D15" s="84"/>
      <c r="E15" s="85"/>
      <c r="F15" s="86"/>
    </row>
    <row r="16" spans="1:6" ht="15">
      <c r="A16" s="87">
        <v>3</v>
      </c>
      <c r="B16" s="88" t="s">
        <v>118</v>
      </c>
      <c r="C16" s="88" t="s">
        <v>27</v>
      </c>
      <c r="D16" s="88">
        <v>334</v>
      </c>
      <c r="E16" s="89">
        <v>3024.4903035</v>
      </c>
      <c r="F16" s="90">
        <f aca="true" t="shared" si="0" ref="F16:F28">E16/$E$31</f>
        <v>0.1927241572719378</v>
      </c>
    </row>
    <row r="17" spans="1:6" ht="15">
      <c r="A17" s="87">
        <v>4</v>
      </c>
      <c r="B17" s="88" t="s">
        <v>25</v>
      </c>
      <c r="C17" s="88" t="s">
        <v>26</v>
      </c>
      <c r="D17" s="88">
        <v>228</v>
      </c>
      <c r="E17" s="89">
        <v>1140</v>
      </c>
      <c r="F17" s="90">
        <f t="shared" si="0"/>
        <v>0.07264217016525445</v>
      </c>
    </row>
    <row r="18" spans="1:6" ht="15">
      <c r="A18" s="87">
        <v>5</v>
      </c>
      <c r="B18" s="88" t="s">
        <v>44</v>
      </c>
      <c r="C18" s="88" t="s">
        <v>49</v>
      </c>
      <c r="D18" s="88">
        <v>90</v>
      </c>
      <c r="E18" s="89">
        <v>900</v>
      </c>
      <c r="F18" s="90">
        <f t="shared" si="0"/>
        <v>0.057349081709411415</v>
      </c>
    </row>
    <row r="19" spans="1:6" ht="15">
      <c r="A19" s="87">
        <v>6</v>
      </c>
      <c r="B19" s="88" t="s">
        <v>50</v>
      </c>
      <c r="C19" s="88" t="s">
        <v>51</v>
      </c>
      <c r="D19" s="88">
        <v>36</v>
      </c>
      <c r="E19" s="89">
        <v>360</v>
      </c>
      <c r="F19" s="90">
        <f t="shared" si="0"/>
        <v>0.022939632683764567</v>
      </c>
    </row>
    <row r="20" spans="1:6" ht="15">
      <c r="A20" s="87">
        <v>7</v>
      </c>
      <c r="B20" s="88" t="s">
        <v>22</v>
      </c>
      <c r="C20" s="88" t="s">
        <v>23</v>
      </c>
      <c r="D20" s="88">
        <v>16000</v>
      </c>
      <c r="E20" s="89">
        <v>160</v>
      </c>
      <c r="F20" s="90">
        <f t="shared" si="0"/>
        <v>0.010195392303895363</v>
      </c>
    </row>
    <row r="21" spans="1:6" ht="15">
      <c r="A21" s="87">
        <v>8</v>
      </c>
      <c r="B21" s="88" t="s">
        <v>50</v>
      </c>
      <c r="C21" s="88" t="s">
        <v>52</v>
      </c>
      <c r="D21" s="88">
        <v>15</v>
      </c>
      <c r="E21" s="89">
        <v>150</v>
      </c>
      <c r="F21" s="90">
        <f t="shared" si="0"/>
        <v>0.009558180284901902</v>
      </c>
    </row>
    <row r="22" spans="1:6" ht="15">
      <c r="A22" s="87">
        <v>9</v>
      </c>
      <c r="B22" s="88" t="s">
        <v>53</v>
      </c>
      <c r="C22" s="88" t="s">
        <v>54</v>
      </c>
      <c r="D22" s="88">
        <v>200</v>
      </c>
      <c r="E22" s="89">
        <v>145</v>
      </c>
      <c r="F22" s="90">
        <f t="shared" si="0"/>
        <v>0.009239574275405173</v>
      </c>
    </row>
    <row r="23" spans="1:6" ht="15">
      <c r="A23" s="87">
        <v>10</v>
      </c>
      <c r="B23" s="88" t="s">
        <v>18</v>
      </c>
      <c r="C23" s="88" t="s">
        <v>35</v>
      </c>
      <c r="D23" s="88">
        <v>11</v>
      </c>
      <c r="E23" s="89">
        <v>110</v>
      </c>
      <c r="F23" s="90">
        <f t="shared" si="0"/>
        <v>0.0070093322089280615</v>
      </c>
    </row>
    <row r="24" spans="1:6" ht="15">
      <c r="A24" s="87">
        <v>11</v>
      </c>
      <c r="B24" s="88" t="s">
        <v>28</v>
      </c>
      <c r="C24" s="88" t="s">
        <v>29</v>
      </c>
      <c r="D24" s="88">
        <v>18</v>
      </c>
      <c r="E24" s="89">
        <v>67.5</v>
      </c>
      <c r="F24" s="90">
        <f t="shared" si="0"/>
        <v>0.004301181128205856</v>
      </c>
    </row>
    <row r="25" spans="1:6" ht="15">
      <c r="A25" s="87">
        <v>12</v>
      </c>
      <c r="B25" s="88" t="s">
        <v>18</v>
      </c>
      <c r="C25" s="88" t="s">
        <v>31</v>
      </c>
      <c r="D25" s="88">
        <v>8</v>
      </c>
      <c r="E25" s="89">
        <v>80</v>
      </c>
      <c r="F25" s="90">
        <f t="shared" si="0"/>
        <v>0.0050976961519476815</v>
      </c>
    </row>
    <row r="26" spans="1:6" ht="15">
      <c r="A26" s="87">
        <v>13</v>
      </c>
      <c r="B26" s="88" t="s">
        <v>18</v>
      </c>
      <c r="C26" s="88" t="s">
        <v>30</v>
      </c>
      <c r="D26" s="88">
        <v>8</v>
      </c>
      <c r="E26" s="89">
        <v>80</v>
      </c>
      <c r="F26" s="90">
        <f t="shared" si="0"/>
        <v>0.0050976961519476815</v>
      </c>
    </row>
    <row r="27" spans="1:6" ht="15">
      <c r="A27" s="87">
        <v>14</v>
      </c>
      <c r="B27" s="88" t="s">
        <v>20</v>
      </c>
      <c r="C27" s="88" t="s">
        <v>21</v>
      </c>
      <c r="D27" s="88">
        <v>7</v>
      </c>
      <c r="E27" s="89">
        <v>63</v>
      </c>
      <c r="F27" s="90">
        <f t="shared" si="0"/>
        <v>0.004014435719658799</v>
      </c>
    </row>
    <row r="28" spans="1:6" ht="15">
      <c r="A28" s="87">
        <v>15</v>
      </c>
      <c r="B28" s="88" t="s">
        <v>118</v>
      </c>
      <c r="C28" s="88" t="s">
        <v>34</v>
      </c>
      <c r="D28" s="88">
        <v>5</v>
      </c>
      <c r="E28" s="89">
        <v>45.2162892</v>
      </c>
      <c r="F28" s="90">
        <f t="shared" si="0"/>
        <v>0.0028812362932524186</v>
      </c>
    </row>
    <row r="29" spans="1:6" ht="15">
      <c r="A29" s="91"/>
      <c r="B29" s="92" t="s">
        <v>36</v>
      </c>
      <c r="C29" s="92"/>
      <c r="D29" s="92"/>
      <c r="E29" s="93">
        <f>SUM(E13:E28)</f>
        <v>13133.7649029</v>
      </c>
      <c r="F29" s="94">
        <f>SUM(F13:F28)</f>
        <v>0.8368992850762355</v>
      </c>
    </row>
    <row r="30" spans="1:6" ht="15">
      <c r="A30" s="83"/>
      <c r="B30" s="83" t="s">
        <v>119</v>
      </c>
      <c r="C30" s="95"/>
      <c r="D30" s="84"/>
      <c r="E30" s="85">
        <f>E31-E29</f>
        <v>2559.598847199999</v>
      </c>
      <c r="F30" s="86">
        <f>E30/E31</f>
        <v>0.16310071492376446</v>
      </c>
    </row>
    <row r="31" spans="1:6" ht="15">
      <c r="A31" s="91"/>
      <c r="B31" s="92" t="s">
        <v>36</v>
      </c>
      <c r="C31" s="92"/>
      <c r="D31" s="92"/>
      <c r="E31" s="93">
        <v>15693.3637501</v>
      </c>
      <c r="F31" s="96">
        <f>F29+F30</f>
        <v>0.9999999999999999</v>
      </c>
    </row>
    <row r="32" spans="1:6" ht="15">
      <c r="A32" s="83"/>
      <c r="B32" s="97" t="s">
        <v>125</v>
      </c>
      <c r="C32" s="83"/>
      <c r="D32" s="84"/>
      <c r="E32" s="83"/>
      <c r="F32" s="98">
        <v>506250000</v>
      </c>
    </row>
    <row r="33" spans="1:6" ht="15">
      <c r="A33" s="99"/>
      <c r="B33" s="99"/>
      <c r="C33" s="99"/>
      <c r="D33" s="99"/>
      <c r="E33" s="99"/>
      <c r="F33" s="99"/>
    </row>
    <row r="34" spans="1:6" ht="15">
      <c r="A34" s="73" t="s">
        <v>126</v>
      </c>
      <c r="B34" s="74"/>
      <c r="C34" s="74"/>
      <c r="D34" s="74"/>
      <c r="E34" s="74"/>
      <c r="F34" s="75"/>
    </row>
    <row r="35" spans="1:6" ht="15">
      <c r="A35" s="76" t="s">
        <v>1</v>
      </c>
      <c r="B35" s="77" t="s">
        <v>112</v>
      </c>
      <c r="C35" s="77" t="s">
        <v>4</v>
      </c>
      <c r="D35" s="77" t="s">
        <v>5</v>
      </c>
      <c r="E35" s="78" t="s">
        <v>113</v>
      </c>
      <c r="F35" s="79" t="s">
        <v>114</v>
      </c>
    </row>
    <row r="36" spans="1:6" ht="15">
      <c r="A36" s="80"/>
      <c r="B36" s="81"/>
      <c r="C36" s="81"/>
      <c r="D36" s="81"/>
      <c r="E36" s="78" t="s">
        <v>115</v>
      </c>
      <c r="F36" s="82"/>
    </row>
    <row r="37" spans="1:6" ht="15">
      <c r="A37" s="83"/>
      <c r="B37" s="83" t="s">
        <v>116</v>
      </c>
      <c r="C37" s="83"/>
      <c r="D37" s="84"/>
      <c r="E37" s="85"/>
      <c r="F37" s="86"/>
    </row>
    <row r="38" spans="1:6" ht="15">
      <c r="A38" s="87">
        <v>1</v>
      </c>
      <c r="B38" s="88" t="s">
        <v>11</v>
      </c>
      <c r="C38" s="88" t="s">
        <v>42</v>
      </c>
      <c r="D38" s="88">
        <v>206</v>
      </c>
      <c r="E38" s="89">
        <v>2608.0803627</v>
      </c>
      <c r="F38" s="90">
        <f>E38/$E$58</f>
        <v>0.10900335610436507</v>
      </c>
    </row>
    <row r="39" spans="1:6" ht="15">
      <c r="A39" s="87">
        <v>2</v>
      </c>
      <c r="B39" s="88" t="s">
        <v>13</v>
      </c>
      <c r="C39" s="88" t="s">
        <v>55</v>
      </c>
      <c r="D39" s="88">
        <v>250</v>
      </c>
      <c r="E39" s="89">
        <v>2529.2808219</v>
      </c>
      <c r="F39" s="90">
        <f>E39/$E$58</f>
        <v>0.1057099704673555</v>
      </c>
    </row>
    <row r="40" spans="1:6" ht="15">
      <c r="A40" s="87">
        <v>3</v>
      </c>
      <c r="B40" s="88" t="s">
        <v>9</v>
      </c>
      <c r="C40" s="88" t="s">
        <v>10</v>
      </c>
      <c r="D40" s="88">
        <v>17</v>
      </c>
      <c r="E40" s="89">
        <v>215.7251965</v>
      </c>
      <c r="F40" s="90">
        <f>E40/$E$58</f>
        <v>0.00901612187686966</v>
      </c>
    </row>
    <row r="41" spans="1:6" ht="15">
      <c r="A41" s="83"/>
      <c r="B41" s="83" t="s">
        <v>117</v>
      </c>
      <c r="C41" s="83"/>
      <c r="D41" s="84"/>
      <c r="E41" s="85"/>
      <c r="F41" s="86"/>
    </row>
    <row r="42" spans="1:6" ht="15">
      <c r="A42" s="87">
        <v>4</v>
      </c>
      <c r="B42" s="88" t="s">
        <v>22</v>
      </c>
      <c r="C42" s="88" t="s">
        <v>23</v>
      </c>
      <c r="D42" s="89">
        <v>512000</v>
      </c>
      <c r="E42" s="89">
        <v>5120</v>
      </c>
      <c r="F42" s="90">
        <f aca="true" t="shared" si="1" ref="F42:F55">E42/$E$58</f>
        <v>0.21398772493213447</v>
      </c>
    </row>
    <row r="43" spans="1:6" ht="15">
      <c r="A43" s="87">
        <v>5</v>
      </c>
      <c r="B43" s="88" t="s">
        <v>32</v>
      </c>
      <c r="C43" s="88" t="s">
        <v>33</v>
      </c>
      <c r="D43" s="89">
        <v>302439</v>
      </c>
      <c r="E43" s="89">
        <v>3024.39</v>
      </c>
      <c r="F43" s="90">
        <f t="shared" si="1"/>
        <v>0.126402799884277</v>
      </c>
    </row>
    <row r="44" spans="1:6" ht="15">
      <c r="A44" s="87">
        <v>6</v>
      </c>
      <c r="B44" s="88" t="s">
        <v>53</v>
      </c>
      <c r="C44" s="88" t="s">
        <v>54</v>
      </c>
      <c r="D44" s="89">
        <v>1300</v>
      </c>
      <c r="E44" s="89">
        <v>942.5</v>
      </c>
      <c r="F44" s="90">
        <f t="shared" si="1"/>
        <v>0.03939129506807358</v>
      </c>
    </row>
    <row r="45" spans="1:6" ht="15">
      <c r="A45" s="87">
        <v>7</v>
      </c>
      <c r="B45" s="88" t="s">
        <v>46</v>
      </c>
      <c r="C45" s="88" t="s">
        <v>56</v>
      </c>
      <c r="D45" s="89">
        <v>84</v>
      </c>
      <c r="E45" s="89">
        <v>840</v>
      </c>
      <c r="F45" s="90">
        <f t="shared" si="1"/>
        <v>0.03510736112167831</v>
      </c>
    </row>
    <row r="46" spans="1:6" ht="15">
      <c r="A46" s="87">
        <v>8</v>
      </c>
      <c r="B46" s="88" t="s">
        <v>25</v>
      </c>
      <c r="C46" s="88" t="s">
        <v>26</v>
      </c>
      <c r="D46" s="89">
        <v>146</v>
      </c>
      <c r="E46" s="89">
        <v>730</v>
      </c>
      <c r="F46" s="90">
        <f t="shared" si="1"/>
        <v>0.030509968593839486</v>
      </c>
    </row>
    <row r="47" spans="1:6" ht="15">
      <c r="A47" s="87">
        <v>9</v>
      </c>
      <c r="B47" s="88" t="s">
        <v>118</v>
      </c>
      <c r="C47" s="88" t="s">
        <v>27</v>
      </c>
      <c r="D47" s="89">
        <v>68</v>
      </c>
      <c r="E47" s="89">
        <v>615.7051594</v>
      </c>
      <c r="F47" s="90">
        <f t="shared" si="1"/>
        <v>0.02573307544706703</v>
      </c>
    </row>
    <row r="48" spans="1:6" ht="15">
      <c r="A48" s="87">
        <v>10</v>
      </c>
      <c r="B48" s="88" t="s">
        <v>118</v>
      </c>
      <c r="C48" s="88" t="s">
        <v>34</v>
      </c>
      <c r="D48" s="89">
        <v>60</v>
      </c>
      <c r="E48" s="89">
        <v>542.5444175</v>
      </c>
      <c r="F48" s="90">
        <f t="shared" si="1"/>
        <v>0.02267536046395608</v>
      </c>
    </row>
    <row r="49" spans="1:6" ht="15">
      <c r="A49" s="87">
        <v>11</v>
      </c>
      <c r="B49" s="88" t="s">
        <v>28</v>
      </c>
      <c r="C49" s="88" t="s">
        <v>29</v>
      </c>
      <c r="D49" s="89">
        <v>97</v>
      </c>
      <c r="E49" s="89">
        <v>363.75</v>
      </c>
      <c r="F49" s="90">
        <f t="shared" si="1"/>
        <v>0.015202741200012483</v>
      </c>
    </row>
    <row r="50" spans="1:6" ht="15">
      <c r="A50" s="87">
        <v>12</v>
      </c>
      <c r="B50" s="88" t="s">
        <v>18</v>
      </c>
      <c r="C50" s="88" t="s">
        <v>35</v>
      </c>
      <c r="D50" s="89">
        <v>40</v>
      </c>
      <c r="E50" s="89">
        <v>400</v>
      </c>
      <c r="F50" s="90">
        <f t="shared" si="1"/>
        <v>0.016717791010323006</v>
      </c>
    </row>
    <row r="51" spans="1:6" ht="15">
      <c r="A51" s="87">
        <v>13</v>
      </c>
      <c r="B51" s="88" t="s">
        <v>50</v>
      </c>
      <c r="C51" s="88" t="s">
        <v>51</v>
      </c>
      <c r="D51" s="89">
        <v>36</v>
      </c>
      <c r="E51" s="89">
        <v>360</v>
      </c>
      <c r="F51" s="90">
        <f t="shared" si="1"/>
        <v>0.015046011909290705</v>
      </c>
    </row>
    <row r="52" spans="1:6" ht="15">
      <c r="A52" s="87">
        <v>14</v>
      </c>
      <c r="B52" s="88" t="s">
        <v>44</v>
      </c>
      <c r="C52" s="88" t="s">
        <v>57</v>
      </c>
      <c r="D52" s="89">
        <v>20</v>
      </c>
      <c r="E52" s="89">
        <v>200</v>
      </c>
      <c r="F52" s="90">
        <f t="shared" si="1"/>
        <v>0.008358895505161503</v>
      </c>
    </row>
    <row r="53" spans="1:6" ht="15">
      <c r="A53" s="87">
        <v>15</v>
      </c>
      <c r="B53" s="88" t="s">
        <v>20</v>
      </c>
      <c r="C53" s="88" t="s">
        <v>21</v>
      </c>
      <c r="D53" s="89">
        <v>20</v>
      </c>
      <c r="E53" s="89">
        <v>180</v>
      </c>
      <c r="F53" s="90">
        <f t="shared" si="1"/>
        <v>0.0075230059546453525</v>
      </c>
    </row>
    <row r="54" spans="1:6" ht="15">
      <c r="A54" s="87">
        <v>16</v>
      </c>
      <c r="B54" s="88" t="s">
        <v>18</v>
      </c>
      <c r="C54" s="88" t="s">
        <v>30</v>
      </c>
      <c r="D54" s="89">
        <v>16</v>
      </c>
      <c r="E54" s="89">
        <v>160</v>
      </c>
      <c r="F54" s="90">
        <f t="shared" si="1"/>
        <v>0.006687116404129202</v>
      </c>
    </row>
    <row r="55" spans="1:6" ht="15">
      <c r="A55" s="87">
        <v>17</v>
      </c>
      <c r="B55" s="88" t="s">
        <v>18</v>
      </c>
      <c r="C55" s="88" t="s">
        <v>19</v>
      </c>
      <c r="D55" s="89">
        <v>10</v>
      </c>
      <c r="E55" s="89">
        <v>100</v>
      </c>
      <c r="F55" s="90">
        <f t="shared" si="1"/>
        <v>0.004179447752580751</v>
      </c>
    </row>
    <row r="56" spans="1:6" ht="15">
      <c r="A56" s="91"/>
      <c r="B56" s="92" t="s">
        <v>36</v>
      </c>
      <c r="C56" s="92"/>
      <c r="D56" s="92"/>
      <c r="E56" s="93">
        <f>SUM(E38:E55)</f>
        <v>18931.975958</v>
      </c>
      <c r="F56" s="94">
        <f>SUM(F38:F55)</f>
        <v>0.7912520436957594</v>
      </c>
    </row>
    <row r="57" spans="1:6" ht="15">
      <c r="A57" s="83"/>
      <c r="B57" s="83" t="s">
        <v>119</v>
      </c>
      <c r="C57" s="95"/>
      <c r="D57" s="84"/>
      <c r="E57" s="85">
        <f>E58-E56</f>
        <v>4994.630120100002</v>
      </c>
      <c r="F57" s="86">
        <f>E57/E58</f>
        <v>0.20874795630424084</v>
      </c>
    </row>
    <row r="58" spans="1:6" ht="15">
      <c r="A58" s="91"/>
      <c r="B58" s="92" t="s">
        <v>36</v>
      </c>
      <c r="C58" s="92"/>
      <c r="D58" s="92"/>
      <c r="E58" s="93">
        <v>23926.6060781</v>
      </c>
      <c r="F58" s="96">
        <f>F56+F57</f>
        <v>1.0000000000000002</v>
      </c>
    </row>
    <row r="59" spans="1:6" ht="15.75">
      <c r="A59" s="83"/>
      <c r="B59" s="97" t="s">
        <v>127</v>
      </c>
      <c r="C59" s="83"/>
      <c r="D59" s="84"/>
      <c r="E59" s="83"/>
      <c r="F59" s="100">
        <v>675000000</v>
      </c>
    </row>
    <row r="60" spans="1:6" ht="15">
      <c r="A60" s="99"/>
      <c r="B60" s="99"/>
      <c r="C60" s="99"/>
      <c r="D60" s="99"/>
      <c r="E60" s="99"/>
      <c r="F60" s="99"/>
    </row>
    <row r="61" spans="1:6" ht="15">
      <c r="A61" s="73" t="s">
        <v>128</v>
      </c>
      <c r="B61" s="74"/>
      <c r="C61" s="74"/>
      <c r="D61" s="74"/>
      <c r="E61" s="74"/>
      <c r="F61" s="75"/>
    </row>
    <row r="62" spans="1:6" ht="15">
      <c r="A62" s="76" t="s">
        <v>1</v>
      </c>
      <c r="B62" s="77" t="s">
        <v>112</v>
      </c>
      <c r="C62" s="77" t="s">
        <v>4</v>
      </c>
      <c r="D62" s="77" t="s">
        <v>5</v>
      </c>
      <c r="E62" s="78" t="s">
        <v>113</v>
      </c>
      <c r="F62" s="79" t="s">
        <v>114</v>
      </c>
    </row>
    <row r="63" spans="1:6" ht="15">
      <c r="A63" s="80"/>
      <c r="B63" s="81"/>
      <c r="C63" s="81"/>
      <c r="D63" s="81"/>
      <c r="E63" s="78" t="s">
        <v>115</v>
      </c>
      <c r="F63" s="82"/>
    </row>
    <row r="64" spans="1:6" ht="15">
      <c r="A64" s="83"/>
      <c r="B64" s="83" t="s">
        <v>116</v>
      </c>
      <c r="C64" s="83"/>
      <c r="D64" s="84"/>
      <c r="E64" s="85"/>
      <c r="F64" s="86"/>
    </row>
    <row r="65" spans="1:6" ht="15">
      <c r="A65" s="87">
        <v>1</v>
      </c>
      <c r="B65" s="88" t="s">
        <v>9</v>
      </c>
      <c r="C65" s="88" t="s">
        <v>10</v>
      </c>
      <c r="D65" s="88">
        <v>472</v>
      </c>
      <c r="E65" s="89">
        <v>5972.1869874</v>
      </c>
      <c r="F65" s="90">
        <f>E65/$E$79</f>
        <v>0.302248066807428</v>
      </c>
    </row>
    <row r="66" spans="1:6" ht="15">
      <c r="A66" s="87">
        <v>2</v>
      </c>
      <c r="B66" s="88" t="s">
        <v>11</v>
      </c>
      <c r="C66" s="88" t="s">
        <v>42</v>
      </c>
      <c r="D66" s="88">
        <v>5</v>
      </c>
      <c r="E66" s="89">
        <v>63.3029214</v>
      </c>
      <c r="F66" s="90">
        <f>E66/$E$79</f>
        <v>0.003203715097464191</v>
      </c>
    </row>
    <row r="67" spans="1:6" ht="15">
      <c r="A67" s="83"/>
      <c r="B67" s="83" t="s">
        <v>117</v>
      </c>
      <c r="C67" s="83"/>
      <c r="D67" s="84"/>
      <c r="E67" s="85"/>
      <c r="F67" s="86"/>
    </row>
    <row r="68" spans="1:6" ht="15">
      <c r="A68" s="87">
        <v>3</v>
      </c>
      <c r="B68" s="88" t="s">
        <v>22</v>
      </c>
      <c r="C68" s="88" t="s">
        <v>23</v>
      </c>
      <c r="D68" s="88">
        <v>395000</v>
      </c>
      <c r="E68" s="89">
        <v>3950</v>
      </c>
      <c r="F68" s="90">
        <f aca="true" t="shared" si="2" ref="F68:F76">E68/$E$79</f>
        <v>0.19990664498753374</v>
      </c>
    </row>
    <row r="69" spans="1:6" ht="15">
      <c r="A69" s="87">
        <v>4</v>
      </c>
      <c r="B69" s="88" t="s">
        <v>46</v>
      </c>
      <c r="C69" s="88" t="s">
        <v>58</v>
      </c>
      <c r="D69" s="88">
        <v>365</v>
      </c>
      <c r="E69" s="89">
        <v>3650</v>
      </c>
      <c r="F69" s="90">
        <f t="shared" si="2"/>
        <v>0.18472386182392359</v>
      </c>
    </row>
    <row r="70" spans="1:6" ht="15">
      <c r="A70" s="87">
        <v>5</v>
      </c>
      <c r="B70" s="88" t="s">
        <v>44</v>
      </c>
      <c r="C70" s="88" t="s">
        <v>59</v>
      </c>
      <c r="D70" s="88">
        <v>280</v>
      </c>
      <c r="E70" s="89">
        <v>2800</v>
      </c>
      <c r="F70" s="90">
        <f t="shared" si="2"/>
        <v>0.14170597619369482</v>
      </c>
    </row>
    <row r="71" spans="1:6" ht="15">
      <c r="A71" s="87">
        <v>6</v>
      </c>
      <c r="B71" s="88" t="s">
        <v>18</v>
      </c>
      <c r="C71" s="88" t="s">
        <v>19</v>
      </c>
      <c r="D71" s="88">
        <v>88</v>
      </c>
      <c r="E71" s="89">
        <v>880</v>
      </c>
      <c r="F71" s="90">
        <f t="shared" si="2"/>
        <v>0.044536163946589796</v>
      </c>
    </row>
    <row r="72" spans="1:6" ht="15">
      <c r="A72" s="87">
        <v>7</v>
      </c>
      <c r="B72" s="88" t="s">
        <v>118</v>
      </c>
      <c r="C72" s="88" t="s">
        <v>34</v>
      </c>
      <c r="D72" s="88">
        <v>80</v>
      </c>
      <c r="E72" s="89">
        <v>723.3109142</v>
      </c>
      <c r="F72" s="90">
        <f t="shared" si="2"/>
        <v>0.036606242567237435</v>
      </c>
    </row>
    <row r="73" spans="1:6" ht="15">
      <c r="A73" s="87">
        <v>8</v>
      </c>
      <c r="B73" s="88" t="s">
        <v>20</v>
      </c>
      <c r="C73" s="88" t="s">
        <v>21</v>
      </c>
      <c r="D73" s="88">
        <v>10</v>
      </c>
      <c r="E73" s="89">
        <v>90</v>
      </c>
      <c r="F73" s="90">
        <f t="shared" si="2"/>
        <v>0.004554834949083047</v>
      </c>
    </row>
    <row r="74" spans="1:6" ht="15">
      <c r="A74" s="87">
        <v>9</v>
      </c>
      <c r="B74" s="88" t="s">
        <v>18</v>
      </c>
      <c r="C74" s="88" t="s">
        <v>30</v>
      </c>
      <c r="D74" s="88">
        <v>8</v>
      </c>
      <c r="E74" s="89">
        <v>80</v>
      </c>
      <c r="F74" s="90">
        <f t="shared" si="2"/>
        <v>0.0040487421769627085</v>
      </c>
    </row>
    <row r="75" spans="1:6" ht="15">
      <c r="A75" s="87">
        <v>10</v>
      </c>
      <c r="B75" s="88" t="s">
        <v>28</v>
      </c>
      <c r="C75" s="88" t="s">
        <v>29</v>
      </c>
      <c r="D75" s="88">
        <v>10</v>
      </c>
      <c r="E75" s="89">
        <v>37.5</v>
      </c>
      <c r="F75" s="90">
        <f t="shared" si="2"/>
        <v>0.0018978478954512698</v>
      </c>
    </row>
    <row r="76" spans="1:6" ht="15">
      <c r="A76" s="87">
        <v>11</v>
      </c>
      <c r="B76" s="88" t="s">
        <v>32</v>
      </c>
      <c r="C76" s="88" t="s">
        <v>33</v>
      </c>
      <c r="D76" s="88">
        <v>2126</v>
      </c>
      <c r="E76" s="89">
        <v>21.26</v>
      </c>
      <c r="F76" s="90">
        <f t="shared" si="2"/>
        <v>0.00107595323352784</v>
      </c>
    </row>
    <row r="77" spans="1:6" ht="15">
      <c r="A77" s="91"/>
      <c r="B77" s="92" t="s">
        <v>36</v>
      </c>
      <c r="C77" s="92"/>
      <c r="D77" s="92"/>
      <c r="E77" s="93">
        <f>SUM(E65:E76)</f>
        <v>18267.560823</v>
      </c>
      <c r="F77" s="94">
        <f>SUM(F65:F76)</f>
        <v>0.9245080496788964</v>
      </c>
    </row>
    <row r="78" spans="1:6" ht="15">
      <c r="A78" s="83"/>
      <c r="B78" s="83" t="s">
        <v>119</v>
      </c>
      <c r="C78" s="95"/>
      <c r="D78" s="84"/>
      <c r="E78" s="85">
        <f>E79-E77</f>
        <v>1491.6622896000008</v>
      </c>
      <c r="F78" s="86">
        <f>E78/E79</f>
        <v>0.07549195032110358</v>
      </c>
    </row>
    <row r="79" spans="1:6" ht="15">
      <c r="A79" s="91"/>
      <c r="B79" s="92" t="s">
        <v>36</v>
      </c>
      <c r="C79" s="92"/>
      <c r="D79" s="92"/>
      <c r="E79" s="93">
        <v>19759.2231126</v>
      </c>
      <c r="F79" s="96">
        <f>F77+F78</f>
        <v>1</v>
      </c>
    </row>
    <row r="80" spans="1:6" ht="15.75">
      <c r="A80" s="83"/>
      <c r="B80" s="97" t="s">
        <v>129</v>
      </c>
      <c r="C80" s="83"/>
      <c r="D80" s="84"/>
      <c r="E80" s="83"/>
      <c r="F80" s="101">
        <v>543750000</v>
      </c>
    </row>
    <row r="81" spans="1:6" ht="15">
      <c r="A81" s="99"/>
      <c r="B81" s="99"/>
      <c r="C81" s="99"/>
      <c r="D81" s="99"/>
      <c r="E81" s="99"/>
      <c r="F81" s="99"/>
    </row>
  </sheetData>
  <sheetProtection/>
  <mergeCells count="20">
    <mergeCell ref="A61:F61"/>
    <mergeCell ref="A62:A63"/>
    <mergeCell ref="B62:B63"/>
    <mergeCell ref="C62:C63"/>
    <mergeCell ref="D62:D63"/>
    <mergeCell ref="F62:F63"/>
    <mergeCell ref="A34:F34"/>
    <mergeCell ref="A35:A36"/>
    <mergeCell ref="B35:B36"/>
    <mergeCell ref="C35:C36"/>
    <mergeCell ref="D35:D36"/>
    <mergeCell ref="F35:F36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102</v>
      </c>
      <c r="B1" s="102" t="s">
        <v>103</v>
      </c>
    </row>
    <row r="2" spans="1:2" ht="15">
      <c r="A2" t="s">
        <v>93</v>
      </c>
      <c r="B2">
        <v>1.17</v>
      </c>
    </row>
    <row r="3" spans="1:2" ht="15">
      <c r="A3" t="s">
        <v>94</v>
      </c>
      <c r="B3">
        <v>1.17</v>
      </c>
    </row>
    <row r="4" spans="1:2" ht="15">
      <c r="A4" t="s">
        <v>95</v>
      </c>
      <c r="B4">
        <v>1.17</v>
      </c>
    </row>
    <row r="5" spans="1:2" ht="15">
      <c r="A5" t="s">
        <v>96</v>
      </c>
      <c r="B5">
        <v>1.17</v>
      </c>
    </row>
    <row r="6" spans="1:2" ht="15">
      <c r="A6" t="s">
        <v>97</v>
      </c>
      <c r="B6">
        <v>1.17</v>
      </c>
    </row>
    <row r="7" spans="1:2" ht="15">
      <c r="A7" t="s">
        <v>98</v>
      </c>
      <c r="B7">
        <v>1.17</v>
      </c>
    </row>
    <row r="8" spans="1:2" ht="15">
      <c r="A8" t="s">
        <v>99</v>
      </c>
      <c r="B8">
        <v>1.17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09" customWidth="1"/>
    <col min="2" max="2" width="9.140625" style="109" customWidth="1"/>
    <col min="3" max="3" width="11.421875" style="109" customWidth="1"/>
    <col min="4" max="4" width="9.140625" style="109" customWidth="1"/>
    <col min="5" max="5" width="11.421875" style="109" customWidth="1"/>
    <col min="6" max="6" width="9.140625" style="109" customWidth="1"/>
    <col min="7" max="7" width="11.57421875" style="109" customWidth="1"/>
    <col min="8" max="8" width="9.140625" style="109" customWidth="1"/>
    <col min="9" max="9" width="12.7109375" style="109" customWidth="1"/>
  </cols>
  <sheetData>
    <row r="1" spans="1:9" ht="15">
      <c r="A1" s="103" t="s">
        <v>102</v>
      </c>
      <c r="B1" s="103" t="s">
        <v>130</v>
      </c>
      <c r="C1" s="103"/>
      <c r="D1" s="103" t="s">
        <v>131</v>
      </c>
      <c r="E1" s="103"/>
      <c r="F1" s="103" t="s">
        <v>132</v>
      </c>
      <c r="G1" s="103"/>
      <c r="H1" s="103" t="s">
        <v>133</v>
      </c>
      <c r="I1" s="103"/>
    </row>
    <row r="2" spans="1:9" ht="25.5">
      <c r="A2" s="103"/>
      <c r="B2" s="104" t="s">
        <v>134</v>
      </c>
      <c r="C2" s="104" t="s">
        <v>135</v>
      </c>
      <c r="D2" s="104" t="s">
        <v>134</v>
      </c>
      <c r="E2" s="104" t="s">
        <v>135</v>
      </c>
      <c r="F2" s="104" t="s">
        <v>134</v>
      </c>
      <c r="G2" s="104" t="s">
        <v>135</v>
      </c>
      <c r="H2" s="104" t="s">
        <v>134</v>
      </c>
      <c r="I2" s="104" t="s">
        <v>135</v>
      </c>
    </row>
    <row r="3" spans="1:9" ht="15.75">
      <c r="A3" s="105" t="s">
        <v>136</v>
      </c>
      <c r="B3" s="106">
        <v>0.002726724743843079</v>
      </c>
      <c r="C3" s="106">
        <v>0.13052249550819398</v>
      </c>
      <c r="D3" s="106">
        <v>0.07152333557605745</v>
      </c>
      <c r="E3" s="106">
        <v>0.08342988789081575</v>
      </c>
      <c r="F3" s="106">
        <v>0.08664900362491611</v>
      </c>
      <c r="G3" s="106">
        <v>0.0871339648962021</v>
      </c>
      <c r="H3" s="106">
        <v>0.09035950005054474</v>
      </c>
      <c r="I3" s="106">
        <v>0.09797105193138125</v>
      </c>
    </row>
    <row r="4" spans="1:9" ht="15.75">
      <c r="A4" s="105" t="s">
        <v>137</v>
      </c>
      <c r="B4" s="106">
        <v>0.007347992062568664</v>
      </c>
      <c r="C4" s="106">
        <v>0.13052249550819398</v>
      </c>
      <c r="D4" s="106">
        <v>0.07647799551486971</v>
      </c>
      <c r="E4" s="106">
        <v>0.08342988789081575</v>
      </c>
      <c r="F4" s="106">
        <v>0.08732353150844575</v>
      </c>
      <c r="G4" s="106">
        <v>0.0871339648962021</v>
      </c>
      <c r="H4" s="106">
        <v>0.09223757684230804</v>
      </c>
      <c r="I4" s="106">
        <v>0.09797105193138125</v>
      </c>
    </row>
    <row r="5" spans="1:9" ht="15.75">
      <c r="A5" s="105" t="s">
        <v>138</v>
      </c>
      <c r="B5" s="106">
        <v>-0.05489165484905244</v>
      </c>
      <c r="C5" s="106">
        <v>0.13052249550819398</v>
      </c>
      <c r="D5" s="106">
        <v>0.05167991816997529</v>
      </c>
      <c r="E5" s="106">
        <v>0.08342988789081575</v>
      </c>
      <c r="F5" s="107">
        <v>0</v>
      </c>
      <c r="G5" s="107">
        <v>0</v>
      </c>
      <c r="H5" s="106">
        <v>0.06286472976207733</v>
      </c>
      <c r="I5" s="106">
        <v>0.08761897981166841</v>
      </c>
    </row>
    <row r="6" spans="1:9" ht="15.75">
      <c r="A6" s="105" t="s">
        <v>139</v>
      </c>
      <c r="B6" s="106">
        <v>0.04218110740184784</v>
      </c>
      <c r="C6" s="106">
        <v>0.13052249550819398</v>
      </c>
      <c r="D6" s="106">
        <v>0.09275252521038056</v>
      </c>
      <c r="E6" s="106">
        <v>0.08342988789081575</v>
      </c>
      <c r="F6" s="107">
        <v>0</v>
      </c>
      <c r="G6" s="107">
        <v>0</v>
      </c>
      <c r="H6" s="106">
        <v>0.09382959902286528</v>
      </c>
      <c r="I6" s="106">
        <v>0.08761897981166841</v>
      </c>
    </row>
    <row r="7" spans="1:9" ht="15.75">
      <c r="A7" s="105" t="s">
        <v>140</v>
      </c>
      <c r="B7" s="106">
        <v>0.08884443938732149</v>
      </c>
      <c r="C7" s="106">
        <v>0.13052249550819398</v>
      </c>
      <c r="D7" s="106">
        <v>0.1071154534816742</v>
      </c>
      <c r="E7" s="106">
        <v>0.08342988789081575</v>
      </c>
      <c r="F7" s="107">
        <v>0</v>
      </c>
      <c r="G7" s="107">
        <v>0</v>
      </c>
      <c r="H7" s="106">
        <v>0.09966346621513367</v>
      </c>
      <c r="I7" s="106">
        <v>0.08761897981166841</v>
      </c>
    </row>
    <row r="8" spans="1:9" ht="15.75">
      <c r="A8" s="105" t="s">
        <v>141</v>
      </c>
      <c r="B8" s="106">
        <v>0.06030053198337555</v>
      </c>
      <c r="C8" s="106">
        <v>0.13052249550819398</v>
      </c>
      <c r="D8" s="107">
        <v>0</v>
      </c>
      <c r="E8" s="107">
        <v>0</v>
      </c>
      <c r="F8" s="107">
        <v>0</v>
      </c>
      <c r="G8" s="107">
        <v>0</v>
      </c>
      <c r="H8" s="106">
        <v>0.0828126221895218</v>
      </c>
      <c r="I8" s="106">
        <v>0.09938738942146302</v>
      </c>
    </row>
    <row r="9" spans="1:9" ht="15.75">
      <c r="A9" s="105" t="s">
        <v>142</v>
      </c>
      <c r="B9" s="106">
        <v>0.08308802545070648</v>
      </c>
      <c r="C9" s="106">
        <v>0.13052249550819398</v>
      </c>
      <c r="D9" s="107">
        <v>0</v>
      </c>
      <c r="E9" s="107">
        <v>0</v>
      </c>
      <c r="F9" s="107">
        <v>0</v>
      </c>
      <c r="G9" s="107">
        <v>0</v>
      </c>
      <c r="H9" s="106">
        <v>0.08975740969181062</v>
      </c>
      <c r="I9" s="106">
        <v>0.10406950116157535</v>
      </c>
    </row>
    <row r="10" spans="1:7" ht="15">
      <c r="A10" s="108" t="s">
        <v>143</v>
      </c>
      <c r="B10" s="108"/>
      <c r="C10" s="108"/>
      <c r="D10" s="108"/>
      <c r="E10" s="108"/>
      <c r="F10" s="108"/>
      <c r="G10" s="108"/>
    </row>
    <row r="11" spans="1:9" ht="15">
      <c r="A11" s="110" t="s">
        <v>144</v>
      </c>
      <c r="B11" s="110"/>
      <c r="C11" s="110"/>
      <c r="D11" s="110"/>
      <c r="E11" s="110"/>
      <c r="F11" s="110"/>
      <c r="G11" s="110"/>
      <c r="H11" s="110"/>
      <c r="I11" s="110"/>
    </row>
    <row r="12" ht="15.75">
      <c r="A12" s="111" t="s">
        <v>145</v>
      </c>
    </row>
    <row r="13" spans="1:3" ht="15">
      <c r="A13" s="112" t="s">
        <v>146</v>
      </c>
      <c r="B13" s="113"/>
      <c r="C13" s="113"/>
    </row>
    <row r="14" spans="1:3" ht="15">
      <c r="A14" s="112" t="s">
        <v>147</v>
      </c>
      <c r="B14" s="113"/>
      <c r="C14" s="113"/>
    </row>
    <row r="15" spans="1:9" ht="15">
      <c r="A15" s="114" t="s">
        <v>148</v>
      </c>
      <c r="B15" s="114"/>
      <c r="C15" s="114"/>
      <c r="D15" s="114"/>
      <c r="E15" s="114"/>
      <c r="F15" s="114"/>
      <c r="G15" s="114"/>
      <c r="H15" s="114"/>
      <c r="I15" s="114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74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.00390625" style="99" customWidth="1"/>
    <col min="2" max="2" width="47.57421875" style="99" customWidth="1"/>
    <col min="3" max="3" width="2.140625" style="99" bestFit="1" customWidth="1"/>
    <col min="4" max="5" width="4.140625" style="99" bestFit="1" customWidth="1"/>
    <col min="6" max="8" width="2.140625" style="99" bestFit="1" customWidth="1"/>
    <col min="9" max="9" width="4.140625" style="99" bestFit="1" customWidth="1"/>
    <col min="10" max="10" width="7.140625" style="99" customWidth="1"/>
    <col min="11" max="19" width="2.140625" style="99" bestFit="1" customWidth="1"/>
    <col min="20" max="20" width="6.28125" style="99" customWidth="1"/>
    <col min="21" max="29" width="2.140625" style="99" bestFit="1" customWidth="1"/>
    <col min="30" max="30" width="6.00390625" style="99" customWidth="1"/>
    <col min="31" max="39" width="2.140625" style="99" bestFit="1" customWidth="1"/>
    <col min="40" max="40" width="6.57421875" style="99" customWidth="1"/>
    <col min="41" max="62" width="2.140625" style="99" bestFit="1" customWidth="1"/>
    <col min="63" max="63" width="17.140625" style="99" bestFit="1" customWidth="1"/>
    <col min="64" max="16384" width="9.140625" style="99" customWidth="1"/>
  </cols>
  <sheetData>
    <row r="1" spans="1:82" s="121" customFormat="1" ht="17.25" thickBot="1">
      <c r="A1" s="115" t="s">
        <v>149</v>
      </c>
      <c r="B1" s="116" t="s">
        <v>150</v>
      </c>
      <c r="C1" s="117" t="s">
        <v>151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9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</row>
    <row r="2" spans="1:82" s="129" customFormat="1" ht="18.75" thickBot="1">
      <c r="A2" s="122"/>
      <c r="B2" s="123"/>
      <c r="C2" s="124" t="s">
        <v>152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24" t="s">
        <v>153</v>
      </c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6"/>
      <c r="AQ2" s="124" t="s">
        <v>154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6"/>
      <c r="BK2" s="127" t="s">
        <v>155</v>
      </c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</row>
    <row r="3" spans="1:82" s="135" customFormat="1" ht="18.75" thickBot="1">
      <c r="A3" s="122"/>
      <c r="B3" s="123"/>
      <c r="C3" s="130" t="s">
        <v>156</v>
      </c>
      <c r="D3" s="131"/>
      <c r="E3" s="131"/>
      <c r="F3" s="131"/>
      <c r="G3" s="131"/>
      <c r="H3" s="131"/>
      <c r="I3" s="131"/>
      <c r="J3" s="131"/>
      <c r="K3" s="131"/>
      <c r="L3" s="132"/>
      <c r="M3" s="130" t="s">
        <v>157</v>
      </c>
      <c r="N3" s="131"/>
      <c r="O3" s="131"/>
      <c r="P3" s="131"/>
      <c r="Q3" s="131"/>
      <c r="R3" s="131"/>
      <c r="S3" s="131"/>
      <c r="T3" s="131"/>
      <c r="U3" s="131"/>
      <c r="V3" s="132"/>
      <c r="W3" s="130" t="s">
        <v>156</v>
      </c>
      <c r="X3" s="131"/>
      <c r="Y3" s="131"/>
      <c r="Z3" s="131"/>
      <c r="AA3" s="131"/>
      <c r="AB3" s="131"/>
      <c r="AC3" s="131"/>
      <c r="AD3" s="131"/>
      <c r="AE3" s="131"/>
      <c r="AF3" s="132"/>
      <c r="AG3" s="130" t="s">
        <v>157</v>
      </c>
      <c r="AH3" s="131"/>
      <c r="AI3" s="131"/>
      <c r="AJ3" s="131"/>
      <c r="AK3" s="131"/>
      <c r="AL3" s="131"/>
      <c r="AM3" s="131"/>
      <c r="AN3" s="131"/>
      <c r="AO3" s="131"/>
      <c r="AP3" s="132"/>
      <c r="AQ3" s="130" t="s">
        <v>156</v>
      </c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157</v>
      </c>
      <c r="BB3" s="131"/>
      <c r="BC3" s="131"/>
      <c r="BD3" s="131"/>
      <c r="BE3" s="131"/>
      <c r="BF3" s="131"/>
      <c r="BG3" s="131"/>
      <c r="BH3" s="131"/>
      <c r="BI3" s="131"/>
      <c r="BJ3" s="132"/>
      <c r="BK3" s="133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</row>
    <row r="4" spans="1:82" s="135" customFormat="1" ht="18">
      <c r="A4" s="122"/>
      <c r="B4" s="123"/>
      <c r="C4" s="136" t="s">
        <v>158</v>
      </c>
      <c r="D4" s="137"/>
      <c r="E4" s="137"/>
      <c r="F4" s="137"/>
      <c r="G4" s="138"/>
      <c r="H4" s="139" t="s">
        <v>159</v>
      </c>
      <c r="I4" s="140"/>
      <c r="J4" s="140"/>
      <c r="K4" s="140"/>
      <c r="L4" s="141"/>
      <c r="M4" s="136" t="s">
        <v>158</v>
      </c>
      <c r="N4" s="137"/>
      <c r="O4" s="137"/>
      <c r="P4" s="137"/>
      <c r="Q4" s="138"/>
      <c r="R4" s="139" t="s">
        <v>159</v>
      </c>
      <c r="S4" s="140"/>
      <c r="T4" s="140"/>
      <c r="U4" s="140"/>
      <c r="V4" s="141"/>
      <c r="W4" s="136" t="s">
        <v>158</v>
      </c>
      <c r="X4" s="137"/>
      <c r="Y4" s="137"/>
      <c r="Z4" s="137"/>
      <c r="AA4" s="138"/>
      <c r="AB4" s="139" t="s">
        <v>159</v>
      </c>
      <c r="AC4" s="140"/>
      <c r="AD4" s="140"/>
      <c r="AE4" s="140"/>
      <c r="AF4" s="141"/>
      <c r="AG4" s="136" t="s">
        <v>158</v>
      </c>
      <c r="AH4" s="137"/>
      <c r="AI4" s="137"/>
      <c r="AJ4" s="137"/>
      <c r="AK4" s="138"/>
      <c r="AL4" s="139" t="s">
        <v>159</v>
      </c>
      <c r="AM4" s="140"/>
      <c r="AN4" s="140"/>
      <c r="AO4" s="140"/>
      <c r="AP4" s="141"/>
      <c r="AQ4" s="136" t="s">
        <v>158</v>
      </c>
      <c r="AR4" s="137"/>
      <c r="AS4" s="137"/>
      <c r="AT4" s="137"/>
      <c r="AU4" s="138"/>
      <c r="AV4" s="139" t="s">
        <v>159</v>
      </c>
      <c r="AW4" s="140"/>
      <c r="AX4" s="140"/>
      <c r="AY4" s="140"/>
      <c r="AZ4" s="141"/>
      <c r="BA4" s="136" t="s">
        <v>158</v>
      </c>
      <c r="BB4" s="137"/>
      <c r="BC4" s="137"/>
      <c r="BD4" s="137"/>
      <c r="BE4" s="138"/>
      <c r="BF4" s="139" t="s">
        <v>159</v>
      </c>
      <c r="BG4" s="140"/>
      <c r="BH4" s="140"/>
      <c r="BI4" s="140"/>
      <c r="BJ4" s="141"/>
      <c r="BK4" s="133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</row>
    <row r="5" spans="1:107" s="149" customFormat="1" ht="15" customHeight="1">
      <c r="A5" s="122"/>
      <c r="B5" s="123"/>
      <c r="C5" s="142">
        <v>1</v>
      </c>
      <c r="D5" s="143">
        <v>2</v>
      </c>
      <c r="E5" s="143">
        <v>3</v>
      </c>
      <c r="F5" s="143">
        <v>4</v>
      </c>
      <c r="G5" s="144">
        <v>5</v>
      </c>
      <c r="H5" s="142">
        <v>1</v>
      </c>
      <c r="I5" s="143">
        <v>2</v>
      </c>
      <c r="J5" s="143">
        <v>3</v>
      </c>
      <c r="K5" s="143">
        <v>4</v>
      </c>
      <c r="L5" s="144">
        <v>5</v>
      </c>
      <c r="M5" s="142">
        <v>1</v>
      </c>
      <c r="N5" s="143">
        <v>2</v>
      </c>
      <c r="O5" s="143">
        <v>3</v>
      </c>
      <c r="P5" s="143">
        <v>4</v>
      </c>
      <c r="Q5" s="144">
        <v>5</v>
      </c>
      <c r="R5" s="142">
        <v>1</v>
      </c>
      <c r="S5" s="143">
        <v>2</v>
      </c>
      <c r="T5" s="143">
        <v>3</v>
      </c>
      <c r="U5" s="143">
        <v>4</v>
      </c>
      <c r="V5" s="144">
        <v>5</v>
      </c>
      <c r="W5" s="142">
        <v>1</v>
      </c>
      <c r="X5" s="143">
        <v>2</v>
      </c>
      <c r="Y5" s="143">
        <v>3</v>
      </c>
      <c r="Z5" s="143">
        <v>4</v>
      </c>
      <c r="AA5" s="144">
        <v>5</v>
      </c>
      <c r="AB5" s="142">
        <v>1</v>
      </c>
      <c r="AC5" s="143">
        <v>2</v>
      </c>
      <c r="AD5" s="143">
        <v>3</v>
      </c>
      <c r="AE5" s="143">
        <v>4</v>
      </c>
      <c r="AF5" s="144">
        <v>5</v>
      </c>
      <c r="AG5" s="142">
        <v>1</v>
      </c>
      <c r="AH5" s="143">
        <v>2</v>
      </c>
      <c r="AI5" s="143">
        <v>3</v>
      </c>
      <c r="AJ5" s="143">
        <v>4</v>
      </c>
      <c r="AK5" s="144">
        <v>5</v>
      </c>
      <c r="AL5" s="142">
        <v>1</v>
      </c>
      <c r="AM5" s="143">
        <v>2</v>
      </c>
      <c r="AN5" s="143">
        <v>3</v>
      </c>
      <c r="AO5" s="143">
        <v>4</v>
      </c>
      <c r="AP5" s="144">
        <v>5</v>
      </c>
      <c r="AQ5" s="142">
        <v>1</v>
      </c>
      <c r="AR5" s="143">
        <v>2</v>
      </c>
      <c r="AS5" s="143">
        <v>3</v>
      </c>
      <c r="AT5" s="143">
        <v>4</v>
      </c>
      <c r="AU5" s="144">
        <v>5</v>
      </c>
      <c r="AV5" s="142">
        <v>1</v>
      </c>
      <c r="AW5" s="143">
        <v>2</v>
      </c>
      <c r="AX5" s="143">
        <v>3</v>
      </c>
      <c r="AY5" s="143">
        <v>4</v>
      </c>
      <c r="AZ5" s="144">
        <v>5</v>
      </c>
      <c r="BA5" s="142">
        <v>1</v>
      </c>
      <c r="BB5" s="143">
        <v>2</v>
      </c>
      <c r="BC5" s="143">
        <v>3</v>
      </c>
      <c r="BD5" s="143">
        <v>4</v>
      </c>
      <c r="BE5" s="144">
        <v>5</v>
      </c>
      <c r="BF5" s="142">
        <v>1</v>
      </c>
      <c r="BG5" s="143">
        <v>2</v>
      </c>
      <c r="BH5" s="143">
        <v>3</v>
      </c>
      <c r="BI5" s="143">
        <v>4</v>
      </c>
      <c r="BJ5" s="144">
        <v>5</v>
      </c>
      <c r="BK5" s="145"/>
      <c r="BL5" s="146"/>
      <c r="BM5" s="146"/>
      <c r="BN5" s="146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</row>
    <row r="6" spans="1:63" ht="15">
      <c r="A6" s="150" t="s">
        <v>160</v>
      </c>
      <c r="B6" s="151" t="s">
        <v>161</v>
      </c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4"/>
    </row>
    <row r="7" spans="1:63" ht="15">
      <c r="A7" s="150" t="s">
        <v>162</v>
      </c>
      <c r="B7" s="155" t="s">
        <v>163</v>
      </c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</row>
    <row r="8" spans="1:63" ht="15">
      <c r="A8" s="150"/>
      <c r="B8" s="156" t="s">
        <v>164</v>
      </c>
      <c r="C8" s="62"/>
      <c r="D8" s="157"/>
      <c r="E8" s="157"/>
      <c r="F8" s="157"/>
      <c r="G8" s="158"/>
      <c r="H8" s="62"/>
      <c r="I8" s="157"/>
      <c r="J8" s="157"/>
      <c r="K8" s="157"/>
      <c r="L8" s="158"/>
      <c r="M8" s="62"/>
      <c r="N8" s="157"/>
      <c r="O8" s="157"/>
      <c r="P8" s="157"/>
      <c r="Q8" s="158"/>
      <c r="R8" s="62"/>
      <c r="S8" s="157"/>
      <c r="T8" s="157"/>
      <c r="U8" s="157"/>
      <c r="V8" s="158"/>
      <c r="W8" s="62"/>
      <c r="X8" s="157"/>
      <c r="Y8" s="157"/>
      <c r="Z8" s="157"/>
      <c r="AA8" s="158"/>
      <c r="AB8" s="62"/>
      <c r="AC8" s="157"/>
      <c r="AD8" s="157"/>
      <c r="AE8" s="157"/>
      <c r="AF8" s="158"/>
      <c r="AG8" s="62"/>
      <c r="AH8" s="157"/>
      <c r="AI8" s="157"/>
      <c r="AJ8" s="157"/>
      <c r="AK8" s="158"/>
      <c r="AL8" s="62"/>
      <c r="AM8" s="157"/>
      <c r="AN8" s="157"/>
      <c r="AO8" s="157"/>
      <c r="AP8" s="158"/>
      <c r="AQ8" s="62"/>
      <c r="AR8" s="157"/>
      <c r="AS8" s="157"/>
      <c r="AT8" s="157"/>
      <c r="AU8" s="158"/>
      <c r="AV8" s="62"/>
      <c r="AW8" s="157"/>
      <c r="AX8" s="157"/>
      <c r="AY8" s="157"/>
      <c r="AZ8" s="158"/>
      <c r="BA8" s="62"/>
      <c r="BB8" s="157"/>
      <c r="BC8" s="157"/>
      <c r="BD8" s="157"/>
      <c r="BE8" s="158"/>
      <c r="BF8" s="62"/>
      <c r="BG8" s="157"/>
      <c r="BH8" s="157"/>
      <c r="BI8" s="157"/>
      <c r="BJ8" s="158"/>
      <c r="BK8" s="159"/>
    </row>
    <row r="9" spans="1:63" ht="15">
      <c r="A9" s="150"/>
      <c r="B9" s="156" t="s">
        <v>165</v>
      </c>
      <c r="C9" s="62"/>
      <c r="D9" s="157"/>
      <c r="E9" s="157"/>
      <c r="F9" s="157"/>
      <c r="G9" s="158"/>
      <c r="H9" s="62"/>
      <c r="I9" s="157"/>
      <c r="J9" s="157"/>
      <c r="K9" s="157"/>
      <c r="L9" s="158"/>
      <c r="M9" s="62"/>
      <c r="N9" s="157"/>
      <c r="O9" s="157"/>
      <c r="P9" s="157"/>
      <c r="Q9" s="158"/>
      <c r="R9" s="62"/>
      <c r="S9" s="157"/>
      <c r="T9" s="157"/>
      <c r="U9" s="157"/>
      <c r="V9" s="158"/>
      <c r="W9" s="62"/>
      <c r="X9" s="157"/>
      <c r="Y9" s="157"/>
      <c r="Z9" s="157"/>
      <c r="AA9" s="158"/>
      <c r="AB9" s="62"/>
      <c r="AC9" s="157"/>
      <c r="AD9" s="157"/>
      <c r="AE9" s="157"/>
      <c r="AF9" s="158"/>
      <c r="AG9" s="62"/>
      <c r="AH9" s="157"/>
      <c r="AI9" s="157"/>
      <c r="AJ9" s="157"/>
      <c r="AK9" s="158"/>
      <c r="AL9" s="62"/>
      <c r="AM9" s="157"/>
      <c r="AN9" s="157"/>
      <c r="AO9" s="157"/>
      <c r="AP9" s="158"/>
      <c r="AQ9" s="62"/>
      <c r="AR9" s="157"/>
      <c r="AS9" s="157"/>
      <c r="AT9" s="157"/>
      <c r="AU9" s="158"/>
      <c r="AV9" s="62"/>
      <c r="AW9" s="157"/>
      <c r="AX9" s="157"/>
      <c r="AY9" s="157"/>
      <c r="AZ9" s="158"/>
      <c r="BA9" s="62"/>
      <c r="BB9" s="157"/>
      <c r="BC9" s="157"/>
      <c r="BD9" s="157"/>
      <c r="BE9" s="158"/>
      <c r="BF9" s="62"/>
      <c r="BG9" s="157"/>
      <c r="BH9" s="157"/>
      <c r="BI9" s="157"/>
      <c r="BJ9" s="158"/>
      <c r="BK9" s="159"/>
    </row>
    <row r="10" spans="1:63" ht="15">
      <c r="A10" s="150" t="s">
        <v>166</v>
      </c>
      <c r="B10" s="155" t="s">
        <v>167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4"/>
    </row>
    <row r="11" spans="1:63" ht="15">
      <c r="A11" s="150"/>
      <c r="B11" s="156" t="s">
        <v>164</v>
      </c>
      <c r="C11" s="62"/>
      <c r="D11" s="157"/>
      <c r="E11" s="157"/>
      <c r="F11" s="157"/>
      <c r="G11" s="158"/>
      <c r="H11" s="62"/>
      <c r="I11" s="157"/>
      <c r="J11" s="157"/>
      <c r="K11" s="157"/>
      <c r="L11" s="158"/>
      <c r="M11" s="62"/>
      <c r="N11" s="157"/>
      <c r="O11" s="157"/>
      <c r="P11" s="157"/>
      <c r="Q11" s="158"/>
      <c r="R11" s="62"/>
      <c r="S11" s="157"/>
      <c r="T11" s="157"/>
      <c r="U11" s="157"/>
      <c r="V11" s="158"/>
      <c r="W11" s="62"/>
      <c r="X11" s="157"/>
      <c r="Y11" s="157"/>
      <c r="Z11" s="157"/>
      <c r="AA11" s="158"/>
      <c r="AB11" s="62"/>
      <c r="AC11" s="157"/>
      <c r="AD11" s="157"/>
      <c r="AE11" s="157"/>
      <c r="AF11" s="158"/>
      <c r="AG11" s="62"/>
      <c r="AH11" s="157"/>
      <c r="AI11" s="157"/>
      <c r="AJ11" s="157"/>
      <c r="AK11" s="158"/>
      <c r="AL11" s="62"/>
      <c r="AM11" s="157"/>
      <c r="AN11" s="157"/>
      <c r="AO11" s="157"/>
      <c r="AP11" s="158"/>
      <c r="AQ11" s="62"/>
      <c r="AR11" s="157"/>
      <c r="AS11" s="157"/>
      <c r="AT11" s="157"/>
      <c r="AU11" s="158"/>
      <c r="AV11" s="62"/>
      <c r="AW11" s="157"/>
      <c r="AX11" s="157"/>
      <c r="AY11" s="157"/>
      <c r="AZ11" s="158"/>
      <c r="BA11" s="62"/>
      <c r="BB11" s="157"/>
      <c r="BC11" s="157"/>
      <c r="BD11" s="157"/>
      <c r="BE11" s="158"/>
      <c r="BF11" s="62"/>
      <c r="BG11" s="157"/>
      <c r="BH11" s="157"/>
      <c r="BI11" s="157"/>
      <c r="BJ11" s="158"/>
      <c r="BK11" s="159"/>
    </row>
    <row r="12" spans="1:63" ht="15">
      <c r="A12" s="150"/>
      <c r="B12" s="156" t="s">
        <v>168</v>
      </c>
      <c r="C12" s="62"/>
      <c r="D12" s="157"/>
      <c r="E12" s="157"/>
      <c r="F12" s="157"/>
      <c r="G12" s="158"/>
      <c r="H12" s="62"/>
      <c r="I12" s="157"/>
      <c r="J12" s="157"/>
      <c r="K12" s="157"/>
      <c r="L12" s="158"/>
      <c r="M12" s="62"/>
      <c r="N12" s="157"/>
      <c r="O12" s="157"/>
      <c r="P12" s="157"/>
      <c r="Q12" s="158"/>
      <c r="R12" s="62"/>
      <c r="S12" s="157"/>
      <c r="T12" s="157"/>
      <c r="U12" s="157"/>
      <c r="V12" s="158"/>
      <c r="W12" s="62"/>
      <c r="X12" s="157"/>
      <c r="Y12" s="157"/>
      <c r="Z12" s="157"/>
      <c r="AA12" s="158"/>
      <c r="AB12" s="62"/>
      <c r="AC12" s="157"/>
      <c r="AD12" s="157"/>
      <c r="AE12" s="157"/>
      <c r="AF12" s="158"/>
      <c r="AG12" s="62"/>
      <c r="AH12" s="157"/>
      <c r="AI12" s="157"/>
      <c r="AJ12" s="157"/>
      <c r="AK12" s="158"/>
      <c r="AL12" s="62"/>
      <c r="AM12" s="157"/>
      <c r="AN12" s="157"/>
      <c r="AO12" s="157"/>
      <c r="AP12" s="158"/>
      <c r="AQ12" s="62"/>
      <c r="AR12" s="157"/>
      <c r="AS12" s="157"/>
      <c r="AT12" s="157"/>
      <c r="AU12" s="158"/>
      <c r="AV12" s="62"/>
      <c r="AW12" s="157"/>
      <c r="AX12" s="157"/>
      <c r="AY12" s="157"/>
      <c r="AZ12" s="158"/>
      <c r="BA12" s="62"/>
      <c r="BB12" s="157"/>
      <c r="BC12" s="157"/>
      <c r="BD12" s="157"/>
      <c r="BE12" s="158"/>
      <c r="BF12" s="62"/>
      <c r="BG12" s="157"/>
      <c r="BH12" s="157"/>
      <c r="BI12" s="157"/>
      <c r="BJ12" s="158"/>
      <c r="BK12" s="159"/>
    </row>
    <row r="13" spans="1:63" ht="15">
      <c r="A13" s="150" t="s">
        <v>169</v>
      </c>
      <c r="B13" s="155" t="s">
        <v>170</v>
      </c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4"/>
    </row>
    <row r="14" spans="1:63" ht="15">
      <c r="A14" s="150"/>
      <c r="B14" s="156" t="s">
        <v>164</v>
      </c>
      <c r="C14" s="62"/>
      <c r="D14" s="157"/>
      <c r="E14" s="157"/>
      <c r="F14" s="157"/>
      <c r="G14" s="158"/>
      <c r="H14" s="62"/>
      <c r="I14" s="157"/>
      <c r="J14" s="157"/>
      <c r="K14" s="157"/>
      <c r="L14" s="158"/>
      <c r="M14" s="62"/>
      <c r="N14" s="157"/>
      <c r="O14" s="157"/>
      <c r="P14" s="157"/>
      <c r="Q14" s="158"/>
      <c r="R14" s="62"/>
      <c r="S14" s="157"/>
      <c r="T14" s="157"/>
      <c r="U14" s="157"/>
      <c r="V14" s="158"/>
      <c r="W14" s="62"/>
      <c r="X14" s="157"/>
      <c r="Y14" s="157"/>
      <c r="Z14" s="157"/>
      <c r="AA14" s="158"/>
      <c r="AB14" s="62"/>
      <c r="AC14" s="157"/>
      <c r="AD14" s="157"/>
      <c r="AE14" s="157"/>
      <c r="AF14" s="158"/>
      <c r="AG14" s="62"/>
      <c r="AH14" s="157"/>
      <c r="AI14" s="157"/>
      <c r="AJ14" s="157"/>
      <c r="AK14" s="158"/>
      <c r="AL14" s="62"/>
      <c r="AM14" s="157"/>
      <c r="AN14" s="157"/>
      <c r="AO14" s="157"/>
      <c r="AP14" s="158"/>
      <c r="AQ14" s="62"/>
      <c r="AR14" s="157"/>
      <c r="AS14" s="157"/>
      <c r="AT14" s="157"/>
      <c r="AU14" s="158"/>
      <c r="AV14" s="62"/>
      <c r="AW14" s="157"/>
      <c r="AX14" s="157"/>
      <c r="AY14" s="157"/>
      <c r="AZ14" s="158"/>
      <c r="BA14" s="62"/>
      <c r="BB14" s="157"/>
      <c r="BC14" s="157"/>
      <c r="BD14" s="157"/>
      <c r="BE14" s="158"/>
      <c r="BF14" s="62"/>
      <c r="BG14" s="157"/>
      <c r="BH14" s="157"/>
      <c r="BI14" s="157"/>
      <c r="BJ14" s="158"/>
      <c r="BK14" s="159"/>
    </row>
    <row r="15" spans="1:63" ht="15">
      <c r="A15" s="150"/>
      <c r="B15" s="156" t="s">
        <v>171</v>
      </c>
      <c r="C15" s="62"/>
      <c r="D15" s="157"/>
      <c r="E15" s="157"/>
      <c r="F15" s="157"/>
      <c r="G15" s="158"/>
      <c r="H15" s="62"/>
      <c r="I15" s="157"/>
      <c r="J15" s="157"/>
      <c r="K15" s="157"/>
      <c r="L15" s="158"/>
      <c r="M15" s="62"/>
      <c r="N15" s="157"/>
      <c r="O15" s="157"/>
      <c r="P15" s="157"/>
      <c r="Q15" s="158"/>
      <c r="R15" s="62"/>
      <c r="S15" s="157"/>
      <c r="T15" s="157"/>
      <c r="U15" s="157"/>
      <c r="V15" s="158"/>
      <c r="W15" s="62"/>
      <c r="X15" s="157"/>
      <c r="Y15" s="157"/>
      <c r="Z15" s="157"/>
      <c r="AA15" s="158"/>
      <c r="AB15" s="62"/>
      <c r="AC15" s="157"/>
      <c r="AD15" s="157"/>
      <c r="AE15" s="157"/>
      <c r="AF15" s="158"/>
      <c r="AG15" s="62"/>
      <c r="AH15" s="157"/>
      <c r="AI15" s="157"/>
      <c r="AJ15" s="157"/>
      <c r="AK15" s="158"/>
      <c r="AL15" s="62"/>
      <c r="AM15" s="157"/>
      <c r="AN15" s="157"/>
      <c r="AO15" s="157"/>
      <c r="AP15" s="158"/>
      <c r="AQ15" s="62"/>
      <c r="AR15" s="157"/>
      <c r="AS15" s="157"/>
      <c r="AT15" s="157"/>
      <c r="AU15" s="158"/>
      <c r="AV15" s="62"/>
      <c r="AW15" s="157"/>
      <c r="AX15" s="157"/>
      <c r="AY15" s="157"/>
      <c r="AZ15" s="158"/>
      <c r="BA15" s="62"/>
      <c r="BB15" s="157"/>
      <c r="BC15" s="157"/>
      <c r="BD15" s="157"/>
      <c r="BE15" s="158"/>
      <c r="BF15" s="62"/>
      <c r="BG15" s="157"/>
      <c r="BH15" s="157"/>
      <c r="BI15" s="157"/>
      <c r="BJ15" s="158"/>
      <c r="BK15" s="159"/>
    </row>
    <row r="16" spans="1:63" ht="15">
      <c r="A16" s="150" t="s">
        <v>172</v>
      </c>
      <c r="B16" s="155" t="s">
        <v>173</v>
      </c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4"/>
    </row>
    <row r="17" spans="1:63" ht="15">
      <c r="A17" s="150"/>
      <c r="B17" s="156" t="s">
        <v>164</v>
      </c>
      <c r="C17" s="62"/>
      <c r="D17" s="157"/>
      <c r="E17" s="157"/>
      <c r="F17" s="157"/>
      <c r="G17" s="158"/>
      <c r="H17" s="62"/>
      <c r="I17" s="157"/>
      <c r="J17" s="157"/>
      <c r="K17" s="157"/>
      <c r="L17" s="158"/>
      <c r="M17" s="62"/>
      <c r="N17" s="157"/>
      <c r="O17" s="157"/>
      <c r="P17" s="157"/>
      <c r="Q17" s="158"/>
      <c r="R17" s="62"/>
      <c r="S17" s="157"/>
      <c r="T17" s="157"/>
      <c r="U17" s="157"/>
      <c r="V17" s="158"/>
      <c r="W17" s="62"/>
      <c r="X17" s="157"/>
      <c r="Y17" s="157"/>
      <c r="Z17" s="157"/>
      <c r="AA17" s="158"/>
      <c r="AB17" s="62"/>
      <c r="AC17" s="157"/>
      <c r="AD17" s="157"/>
      <c r="AE17" s="157"/>
      <c r="AF17" s="158"/>
      <c r="AG17" s="62"/>
      <c r="AH17" s="157"/>
      <c r="AI17" s="157"/>
      <c r="AJ17" s="157"/>
      <c r="AK17" s="158"/>
      <c r="AL17" s="62"/>
      <c r="AM17" s="157"/>
      <c r="AN17" s="157"/>
      <c r="AO17" s="157"/>
      <c r="AP17" s="158"/>
      <c r="AQ17" s="62"/>
      <c r="AR17" s="157"/>
      <c r="AS17" s="157"/>
      <c r="AT17" s="157"/>
      <c r="AU17" s="158"/>
      <c r="AV17" s="62"/>
      <c r="AW17" s="157"/>
      <c r="AX17" s="157"/>
      <c r="AY17" s="157"/>
      <c r="AZ17" s="158"/>
      <c r="BA17" s="62"/>
      <c r="BB17" s="157"/>
      <c r="BC17" s="157"/>
      <c r="BD17" s="157"/>
      <c r="BE17" s="158"/>
      <c r="BF17" s="62"/>
      <c r="BG17" s="157"/>
      <c r="BH17" s="157"/>
      <c r="BI17" s="157"/>
      <c r="BJ17" s="158"/>
      <c r="BK17" s="159"/>
    </row>
    <row r="18" spans="1:63" ht="15">
      <c r="A18" s="150"/>
      <c r="B18" s="156" t="s">
        <v>174</v>
      </c>
      <c r="C18" s="62"/>
      <c r="D18" s="157"/>
      <c r="E18" s="157"/>
      <c r="F18" s="157"/>
      <c r="G18" s="158"/>
      <c r="H18" s="62"/>
      <c r="I18" s="157"/>
      <c r="J18" s="157"/>
      <c r="K18" s="157"/>
      <c r="L18" s="158"/>
      <c r="M18" s="62"/>
      <c r="N18" s="157"/>
      <c r="O18" s="157"/>
      <c r="P18" s="157"/>
      <c r="Q18" s="158"/>
      <c r="R18" s="62"/>
      <c r="S18" s="157"/>
      <c r="T18" s="157"/>
      <c r="U18" s="157"/>
      <c r="V18" s="158"/>
      <c r="W18" s="62"/>
      <c r="X18" s="157"/>
      <c r="Y18" s="157"/>
      <c r="Z18" s="157"/>
      <c r="AA18" s="158"/>
      <c r="AB18" s="62"/>
      <c r="AC18" s="157"/>
      <c r="AD18" s="157"/>
      <c r="AE18" s="157"/>
      <c r="AF18" s="158"/>
      <c r="AG18" s="62"/>
      <c r="AH18" s="157"/>
      <c r="AI18" s="157"/>
      <c r="AJ18" s="157"/>
      <c r="AK18" s="158"/>
      <c r="AL18" s="62"/>
      <c r="AM18" s="157"/>
      <c r="AN18" s="157"/>
      <c r="AO18" s="157"/>
      <c r="AP18" s="158"/>
      <c r="AQ18" s="62"/>
      <c r="AR18" s="157"/>
      <c r="AS18" s="157"/>
      <c r="AT18" s="157"/>
      <c r="AU18" s="158"/>
      <c r="AV18" s="62"/>
      <c r="AW18" s="157"/>
      <c r="AX18" s="157"/>
      <c r="AY18" s="157"/>
      <c r="AZ18" s="158"/>
      <c r="BA18" s="62"/>
      <c r="BB18" s="157"/>
      <c r="BC18" s="157"/>
      <c r="BD18" s="157"/>
      <c r="BE18" s="158"/>
      <c r="BF18" s="62"/>
      <c r="BG18" s="157"/>
      <c r="BH18" s="157"/>
      <c r="BI18" s="157"/>
      <c r="BJ18" s="158"/>
      <c r="BK18" s="159"/>
    </row>
    <row r="19" spans="1:63" ht="15">
      <c r="A19" s="150" t="s">
        <v>175</v>
      </c>
      <c r="B19" s="160" t="s">
        <v>176</v>
      </c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4"/>
    </row>
    <row r="20" spans="1:63" ht="15">
      <c r="A20" s="150"/>
      <c r="B20" s="156" t="s">
        <v>177</v>
      </c>
      <c r="C20" s="62"/>
      <c r="D20" s="157">
        <v>270.416103384691</v>
      </c>
      <c r="E20" s="157"/>
      <c r="F20" s="157"/>
      <c r="G20" s="158"/>
      <c r="H20" s="62"/>
      <c r="I20" s="157"/>
      <c r="J20" s="161">
        <v>1450.7719607125837</v>
      </c>
      <c r="K20" s="157"/>
      <c r="L20" s="158"/>
      <c r="M20" s="62"/>
      <c r="N20" s="157"/>
      <c r="O20" s="157"/>
      <c r="P20" s="157"/>
      <c r="Q20" s="158"/>
      <c r="R20" s="62"/>
      <c r="S20" s="157"/>
      <c r="T20" s="162">
        <v>52.85114494215292</v>
      </c>
      <c r="U20" s="157"/>
      <c r="V20" s="158"/>
      <c r="W20" s="62"/>
      <c r="X20" s="157"/>
      <c r="Y20" s="157"/>
      <c r="Z20" s="157"/>
      <c r="AA20" s="158"/>
      <c r="AB20" s="62"/>
      <c r="AC20" s="157"/>
      <c r="AD20" s="162">
        <v>43.027003530514286</v>
      </c>
      <c r="AE20" s="157"/>
      <c r="AF20" s="158"/>
      <c r="AG20" s="62"/>
      <c r="AH20" s="157"/>
      <c r="AI20" s="157"/>
      <c r="AJ20" s="157"/>
      <c r="AK20" s="158"/>
      <c r="AL20" s="62"/>
      <c r="AM20" s="157"/>
      <c r="AN20" s="162">
        <v>4.780778170057143</v>
      </c>
      <c r="AO20" s="157"/>
      <c r="AP20" s="158"/>
      <c r="AQ20" s="62"/>
      <c r="AR20" s="157"/>
      <c r="AS20" s="157"/>
      <c r="AT20" s="157"/>
      <c r="AU20" s="158"/>
      <c r="AV20" s="62"/>
      <c r="AW20" s="157"/>
      <c r="AX20" s="157"/>
      <c r="AY20" s="157"/>
      <c r="AZ20" s="158"/>
      <c r="BA20" s="62"/>
      <c r="BB20" s="157"/>
      <c r="BC20" s="157"/>
      <c r="BD20" s="157"/>
      <c r="BE20" s="158"/>
      <c r="BF20" s="62"/>
      <c r="BG20" s="157"/>
      <c r="BH20" s="157"/>
      <c r="BI20" s="157"/>
      <c r="BJ20" s="158"/>
      <c r="BK20" s="163">
        <f>J20+D20+T20+AD20+AN20</f>
        <v>1821.846990739999</v>
      </c>
    </row>
    <row r="21" spans="1:63" ht="15">
      <c r="A21" s="150"/>
      <c r="B21" s="156" t="s">
        <v>178</v>
      </c>
      <c r="C21" s="62"/>
      <c r="D21" s="157">
        <f>SUM(D20)</f>
        <v>270.416103384691</v>
      </c>
      <c r="E21" s="157"/>
      <c r="F21" s="157"/>
      <c r="G21" s="158"/>
      <c r="H21" s="62"/>
      <c r="I21" s="157"/>
      <c r="J21" s="161">
        <f>SUM(J20)</f>
        <v>1450.7719607125837</v>
      </c>
      <c r="K21" s="157"/>
      <c r="L21" s="158"/>
      <c r="M21" s="62"/>
      <c r="N21" s="157"/>
      <c r="O21" s="157"/>
      <c r="P21" s="157"/>
      <c r="Q21" s="158"/>
      <c r="R21" s="62"/>
      <c r="S21" s="157"/>
      <c r="T21" s="162">
        <f>SUM(T20)</f>
        <v>52.85114494215292</v>
      </c>
      <c r="U21" s="157"/>
      <c r="V21" s="158"/>
      <c r="W21" s="62"/>
      <c r="X21" s="157"/>
      <c r="Y21" s="157"/>
      <c r="Z21" s="157"/>
      <c r="AA21" s="158"/>
      <c r="AB21" s="62"/>
      <c r="AC21" s="157"/>
      <c r="AD21" s="162">
        <f>SUM(AD20)</f>
        <v>43.027003530514286</v>
      </c>
      <c r="AE21" s="157"/>
      <c r="AF21" s="158"/>
      <c r="AG21" s="62"/>
      <c r="AH21" s="157"/>
      <c r="AI21" s="157"/>
      <c r="AJ21" s="157"/>
      <c r="AK21" s="158"/>
      <c r="AL21" s="62"/>
      <c r="AM21" s="157"/>
      <c r="AN21" s="162">
        <f>SUM(AN20)</f>
        <v>4.780778170057143</v>
      </c>
      <c r="AO21" s="157"/>
      <c r="AP21" s="158"/>
      <c r="AQ21" s="62"/>
      <c r="AR21" s="157"/>
      <c r="AS21" s="157"/>
      <c r="AT21" s="157"/>
      <c r="AU21" s="158"/>
      <c r="AV21" s="62"/>
      <c r="AW21" s="157"/>
      <c r="AX21" s="157"/>
      <c r="AY21" s="157"/>
      <c r="AZ21" s="158"/>
      <c r="BA21" s="62"/>
      <c r="BB21" s="157"/>
      <c r="BC21" s="157"/>
      <c r="BD21" s="157"/>
      <c r="BE21" s="158"/>
      <c r="BF21" s="62"/>
      <c r="BG21" s="157"/>
      <c r="BH21" s="157"/>
      <c r="BI21" s="157"/>
      <c r="BJ21" s="158"/>
      <c r="BK21" s="163">
        <f>J21+D21+T21+AD21+AN21</f>
        <v>1821.846990739999</v>
      </c>
    </row>
    <row r="22" spans="1:63" ht="15">
      <c r="A22" s="150" t="s">
        <v>179</v>
      </c>
      <c r="B22" s="155" t="s">
        <v>180</v>
      </c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4"/>
    </row>
    <row r="23" spans="1:63" ht="15">
      <c r="A23" s="150"/>
      <c r="B23" s="156" t="s">
        <v>164</v>
      </c>
      <c r="C23" s="62"/>
      <c r="D23" s="157"/>
      <c r="E23" s="157"/>
      <c r="F23" s="157"/>
      <c r="G23" s="158"/>
      <c r="H23" s="62"/>
      <c r="I23" s="157"/>
      <c r="J23" s="157"/>
      <c r="K23" s="157"/>
      <c r="L23" s="158"/>
      <c r="M23" s="62"/>
      <c r="N23" s="157"/>
      <c r="O23" s="157"/>
      <c r="P23" s="157"/>
      <c r="Q23" s="158"/>
      <c r="R23" s="62"/>
      <c r="S23" s="157"/>
      <c r="T23" s="157"/>
      <c r="U23" s="157"/>
      <c r="V23" s="158"/>
      <c r="W23" s="62"/>
      <c r="X23" s="157"/>
      <c r="Y23" s="157"/>
      <c r="Z23" s="157"/>
      <c r="AA23" s="158"/>
      <c r="AB23" s="62"/>
      <c r="AC23" s="157"/>
      <c r="AD23" s="157"/>
      <c r="AE23" s="157"/>
      <c r="AF23" s="158"/>
      <c r="AG23" s="62"/>
      <c r="AH23" s="157"/>
      <c r="AI23" s="157"/>
      <c r="AJ23" s="157"/>
      <c r="AK23" s="158"/>
      <c r="AL23" s="62"/>
      <c r="AM23" s="157"/>
      <c r="AN23" s="157"/>
      <c r="AO23" s="157"/>
      <c r="AP23" s="158"/>
      <c r="AQ23" s="62"/>
      <c r="AR23" s="157"/>
      <c r="AS23" s="157"/>
      <c r="AT23" s="157"/>
      <c r="AU23" s="158"/>
      <c r="AV23" s="62"/>
      <c r="AW23" s="157"/>
      <c r="AX23" s="157"/>
      <c r="AY23" s="157"/>
      <c r="AZ23" s="158"/>
      <c r="BA23" s="62"/>
      <c r="BB23" s="157"/>
      <c r="BC23" s="157"/>
      <c r="BD23" s="157"/>
      <c r="BE23" s="158"/>
      <c r="BF23" s="62"/>
      <c r="BG23" s="157"/>
      <c r="BH23" s="157"/>
      <c r="BI23" s="157"/>
      <c r="BJ23" s="158"/>
      <c r="BK23" s="159"/>
    </row>
    <row r="24" spans="1:63" ht="15">
      <c r="A24" s="150"/>
      <c r="B24" s="156" t="s">
        <v>181</v>
      </c>
      <c r="C24" s="62"/>
      <c r="D24" s="157"/>
      <c r="E24" s="157"/>
      <c r="F24" s="157"/>
      <c r="G24" s="158"/>
      <c r="H24" s="62"/>
      <c r="I24" s="157"/>
      <c r="J24" s="157"/>
      <c r="K24" s="157"/>
      <c r="L24" s="158"/>
      <c r="M24" s="62"/>
      <c r="N24" s="157"/>
      <c r="O24" s="157"/>
      <c r="P24" s="157"/>
      <c r="Q24" s="158"/>
      <c r="R24" s="62"/>
      <c r="S24" s="157"/>
      <c r="T24" s="157"/>
      <c r="U24" s="157"/>
      <c r="V24" s="158"/>
      <c r="W24" s="62"/>
      <c r="X24" s="157"/>
      <c r="Y24" s="157"/>
      <c r="Z24" s="157"/>
      <c r="AA24" s="158"/>
      <c r="AB24" s="62"/>
      <c r="AC24" s="157"/>
      <c r="AD24" s="157"/>
      <c r="AE24" s="157"/>
      <c r="AF24" s="158"/>
      <c r="AG24" s="62"/>
      <c r="AH24" s="157"/>
      <c r="AI24" s="157"/>
      <c r="AJ24" s="157"/>
      <c r="AK24" s="158"/>
      <c r="AL24" s="62"/>
      <c r="AM24" s="157"/>
      <c r="AN24" s="157"/>
      <c r="AO24" s="157"/>
      <c r="AP24" s="158"/>
      <c r="AQ24" s="62"/>
      <c r="AR24" s="157"/>
      <c r="AS24" s="157"/>
      <c r="AT24" s="157"/>
      <c r="AU24" s="158"/>
      <c r="AV24" s="62"/>
      <c r="AW24" s="157"/>
      <c r="AX24" s="157"/>
      <c r="AY24" s="157"/>
      <c r="AZ24" s="158"/>
      <c r="BA24" s="62"/>
      <c r="BB24" s="157"/>
      <c r="BC24" s="157"/>
      <c r="BD24" s="157"/>
      <c r="BE24" s="158"/>
      <c r="BF24" s="62"/>
      <c r="BG24" s="157"/>
      <c r="BH24" s="157"/>
      <c r="BI24" s="157"/>
      <c r="BJ24" s="158"/>
      <c r="BK24" s="159"/>
    </row>
    <row r="25" spans="1:63" ht="15">
      <c r="A25" s="150"/>
      <c r="B25" s="164" t="s">
        <v>182</v>
      </c>
      <c r="C25" s="62"/>
      <c r="D25" s="157"/>
      <c r="E25" s="157"/>
      <c r="F25" s="157"/>
      <c r="G25" s="158"/>
      <c r="H25" s="62"/>
      <c r="I25" s="157"/>
      <c r="J25" s="157"/>
      <c r="K25" s="157"/>
      <c r="L25" s="158"/>
      <c r="M25" s="62"/>
      <c r="N25" s="157"/>
      <c r="O25" s="157"/>
      <c r="P25" s="157"/>
      <c r="Q25" s="158"/>
      <c r="R25" s="62"/>
      <c r="S25" s="157"/>
      <c r="T25" s="157"/>
      <c r="U25" s="157"/>
      <c r="V25" s="158"/>
      <c r="W25" s="62"/>
      <c r="X25" s="157"/>
      <c r="Y25" s="157"/>
      <c r="Z25" s="157"/>
      <c r="AA25" s="158"/>
      <c r="AB25" s="62"/>
      <c r="AC25" s="157"/>
      <c r="AD25" s="157"/>
      <c r="AE25" s="157"/>
      <c r="AF25" s="158"/>
      <c r="AG25" s="62"/>
      <c r="AH25" s="157"/>
      <c r="AI25" s="157"/>
      <c r="AJ25" s="157"/>
      <c r="AK25" s="158"/>
      <c r="AL25" s="62"/>
      <c r="AM25" s="157"/>
      <c r="AN25" s="157"/>
      <c r="AO25" s="157"/>
      <c r="AP25" s="158"/>
      <c r="AQ25" s="62"/>
      <c r="AR25" s="157"/>
      <c r="AS25" s="157"/>
      <c r="AT25" s="157"/>
      <c r="AU25" s="158"/>
      <c r="AV25" s="62"/>
      <c r="AW25" s="157"/>
      <c r="AX25" s="157"/>
      <c r="AY25" s="157"/>
      <c r="AZ25" s="158"/>
      <c r="BA25" s="62"/>
      <c r="BB25" s="157"/>
      <c r="BC25" s="157"/>
      <c r="BD25" s="157"/>
      <c r="BE25" s="158"/>
      <c r="BF25" s="62"/>
      <c r="BG25" s="157"/>
      <c r="BH25" s="157"/>
      <c r="BI25" s="157"/>
      <c r="BJ25" s="158"/>
      <c r="BK25" s="159"/>
    </row>
    <row r="26" spans="1:63" ht="3.75" customHeight="1">
      <c r="A26" s="150"/>
      <c r="B26" s="165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4"/>
    </row>
    <row r="27" spans="1:63" ht="15">
      <c r="A27" s="150" t="s">
        <v>183</v>
      </c>
      <c r="B27" s="151" t="s">
        <v>184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4"/>
    </row>
    <row r="28" spans="1:63" s="169" customFormat="1" ht="15">
      <c r="A28" s="150" t="s">
        <v>162</v>
      </c>
      <c r="B28" s="155" t="s">
        <v>185</v>
      </c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8"/>
    </row>
    <row r="29" spans="1:63" s="169" customFormat="1" ht="15">
      <c r="A29" s="150"/>
      <c r="B29" s="156" t="s">
        <v>164</v>
      </c>
      <c r="C29" s="170"/>
      <c r="D29" s="171"/>
      <c r="E29" s="171"/>
      <c r="F29" s="171"/>
      <c r="G29" s="172"/>
      <c r="H29" s="170"/>
      <c r="I29" s="171"/>
      <c r="J29" s="171"/>
      <c r="K29" s="171"/>
      <c r="L29" s="172"/>
      <c r="M29" s="170"/>
      <c r="N29" s="171"/>
      <c r="O29" s="171"/>
      <c r="P29" s="171"/>
      <c r="Q29" s="172"/>
      <c r="R29" s="170"/>
      <c r="S29" s="171"/>
      <c r="T29" s="171"/>
      <c r="U29" s="171"/>
      <c r="V29" s="172"/>
      <c r="W29" s="170"/>
      <c r="X29" s="171"/>
      <c r="Y29" s="171"/>
      <c r="Z29" s="171"/>
      <c r="AA29" s="172"/>
      <c r="AB29" s="170"/>
      <c r="AC29" s="171"/>
      <c r="AD29" s="171"/>
      <c r="AE29" s="171"/>
      <c r="AF29" s="172"/>
      <c r="AG29" s="170"/>
      <c r="AH29" s="171"/>
      <c r="AI29" s="171"/>
      <c r="AJ29" s="171"/>
      <c r="AK29" s="172"/>
      <c r="AL29" s="170"/>
      <c r="AM29" s="171"/>
      <c r="AN29" s="171"/>
      <c r="AO29" s="171"/>
      <c r="AP29" s="172"/>
      <c r="AQ29" s="170"/>
      <c r="AR29" s="171"/>
      <c r="AS29" s="171"/>
      <c r="AT29" s="171"/>
      <c r="AU29" s="172"/>
      <c r="AV29" s="170"/>
      <c r="AW29" s="171"/>
      <c r="AX29" s="171"/>
      <c r="AY29" s="171"/>
      <c r="AZ29" s="172"/>
      <c r="BA29" s="170"/>
      <c r="BB29" s="171"/>
      <c r="BC29" s="171"/>
      <c r="BD29" s="171"/>
      <c r="BE29" s="172"/>
      <c r="BF29" s="170"/>
      <c r="BG29" s="171"/>
      <c r="BH29" s="171"/>
      <c r="BI29" s="171"/>
      <c r="BJ29" s="172"/>
      <c r="BK29" s="150"/>
    </row>
    <row r="30" spans="1:63" s="169" customFormat="1" ht="15">
      <c r="A30" s="150"/>
      <c r="B30" s="156" t="s">
        <v>165</v>
      </c>
      <c r="C30" s="170"/>
      <c r="D30" s="171"/>
      <c r="E30" s="171"/>
      <c r="F30" s="171"/>
      <c r="G30" s="172"/>
      <c r="H30" s="170"/>
      <c r="I30" s="171"/>
      <c r="J30" s="171"/>
      <c r="K30" s="171"/>
      <c r="L30" s="172"/>
      <c r="M30" s="170"/>
      <c r="N30" s="171"/>
      <c r="O30" s="171"/>
      <c r="P30" s="171"/>
      <c r="Q30" s="172"/>
      <c r="R30" s="170"/>
      <c r="S30" s="171"/>
      <c r="T30" s="171"/>
      <c r="U30" s="171"/>
      <c r="V30" s="172"/>
      <c r="W30" s="170"/>
      <c r="X30" s="171"/>
      <c r="Y30" s="171"/>
      <c r="Z30" s="171"/>
      <c r="AA30" s="172"/>
      <c r="AB30" s="170"/>
      <c r="AC30" s="171"/>
      <c r="AD30" s="171"/>
      <c r="AE30" s="171"/>
      <c r="AF30" s="172"/>
      <c r="AG30" s="170"/>
      <c r="AH30" s="171"/>
      <c r="AI30" s="171"/>
      <c r="AJ30" s="171"/>
      <c r="AK30" s="172"/>
      <c r="AL30" s="170"/>
      <c r="AM30" s="171"/>
      <c r="AN30" s="171"/>
      <c r="AO30" s="171"/>
      <c r="AP30" s="172"/>
      <c r="AQ30" s="170"/>
      <c r="AR30" s="171"/>
      <c r="AS30" s="171"/>
      <c r="AT30" s="171"/>
      <c r="AU30" s="172"/>
      <c r="AV30" s="170"/>
      <c r="AW30" s="171"/>
      <c r="AX30" s="171"/>
      <c r="AY30" s="171"/>
      <c r="AZ30" s="172"/>
      <c r="BA30" s="170"/>
      <c r="BB30" s="171"/>
      <c r="BC30" s="171"/>
      <c r="BD30" s="171"/>
      <c r="BE30" s="172"/>
      <c r="BF30" s="170"/>
      <c r="BG30" s="171"/>
      <c r="BH30" s="171"/>
      <c r="BI30" s="171"/>
      <c r="BJ30" s="172"/>
      <c r="BK30" s="150"/>
    </row>
    <row r="31" spans="1:63" ht="15">
      <c r="A31" s="150" t="s">
        <v>166</v>
      </c>
      <c r="B31" s="155" t="s">
        <v>186</v>
      </c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4"/>
    </row>
    <row r="32" spans="1:63" ht="15">
      <c r="A32" s="150"/>
      <c r="B32" s="156" t="s">
        <v>164</v>
      </c>
      <c r="C32" s="62"/>
      <c r="D32" s="157"/>
      <c r="E32" s="157"/>
      <c r="F32" s="157"/>
      <c r="G32" s="158"/>
      <c r="H32" s="62"/>
      <c r="I32" s="157"/>
      <c r="J32" s="157"/>
      <c r="K32" s="157"/>
      <c r="L32" s="158"/>
      <c r="M32" s="62"/>
      <c r="N32" s="157"/>
      <c r="O32" s="157"/>
      <c r="P32" s="157"/>
      <c r="Q32" s="158"/>
      <c r="R32" s="62"/>
      <c r="S32" s="157"/>
      <c r="T32" s="157"/>
      <c r="U32" s="157"/>
      <c r="V32" s="158"/>
      <c r="W32" s="62"/>
      <c r="X32" s="157"/>
      <c r="Y32" s="157"/>
      <c r="Z32" s="157"/>
      <c r="AA32" s="158"/>
      <c r="AB32" s="62"/>
      <c r="AC32" s="157"/>
      <c r="AD32" s="157"/>
      <c r="AE32" s="157"/>
      <c r="AF32" s="158"/>
      <c r="AG32" s="62"/>
      <c r="AH32" s="157"/>
      <c r="AI32" s="157"/>
      <c r="AJ32" s="157"/>
      <c r="AK32" s="158"/>
      <c r="AL32" s="62"/>
      <c r="AM32" s="157"/>
      <c r="AN32" s="157"/>
      <c r="AO32" s="157"/>
      <c r="AP32" s="158"/>
      <c r="AQ32" s="62"/>
      <c r="AR32" s="157"/>
      <c r="AS32" s="157"/>
      <c r="AT32" s="157"/>
      <c r="AU32" s="158"/>
      <c r="AV32" s="62"/>
      <c r="AW32" s="157"/>
      <c r="AX32" s="157"/>
      <c r="AY32" s="157"/>
      <c r="AZ32" s="158"/>
      <c r="BA32" s="62"/>
      <c r="BB32" s="157"/>
      <c r="BC32" s="157"/>
      <c r="BD32" s="157"/>
      <c r="BE32" s="158"/>
      <c r="BF32" s="62"/>
      <c r="BG32" s="157"/>
      <c r="BH32" s="157"/>
      <c r="BI32" s="157"/>
      <c r="BJ32" s="158"/>
      <c r="BK32" s="159"/>
    </row>
    <row r="33" spans="1:63" ht="15">
      <c r="A33" s="150"/>
      <c r="B33" s="156" t="s">
        <v>168</v>
      </c>
      <c r="C33" s="62"/>
      <c r="D33" s="157"/>
      <c r="E33" s="157"/>
      <c r="F33" s="157"/>
      <c r="G33" s="158"/>
      <c r="H33" s="62"/>
      <c r="I33" s="157"/>
      <c r="J33" s="157"/>
      <c r="K33" s="157"/>
      <c r="L33" s="158"/>
      <c r="M33" s="62"/>
      <c r="N33" s="157"/>
      <c r="O33" s="157"/>
      <c r="P33" s="157"/>
      <c r="Q33" s="158"/>
      <c r="R33" s="62"/>
      <c r="S33" s="157"/>
      <c r="T33" s="157"/>
      <c r="U33" s="157"/>
      <c r="V33" s="158"/>
      <c r="W33" s="62"/>
      <c r="X33" s="157"/>
      <c r="Y33" s="157"/>
      <c r="Z33" s="157"/>
      <c r="AA33" s="158"/>
      <c r="AB33" s="62"/>
      <c r="AC33" s="157"/>
      <c r="AD33" s="157"/>
      <c r="AE33" s="157"/>
      <c r="AF33" s="158"/>
      <c r="AG33" s="62"/>
      <c r="AH33" s="157"/>
      <c r="AI33" s="157"/>
      <c r="AJ33" s="157"/>
      <c r="AK33" s="158"/>
      <c r="AL33" s="62"/>
      <c r="AM33" s="157"/>
      <c r="AN33" s="157"/>
      <c r="AO33" s="157"/>
      <c r="AP33" s="158"/>
      <c r="AQ33" s="62"/>
      <c r="AR33" s="157"/>
      <c r="AS33" s="157"/>
      <c r="AT33" s="157"/>
      <c r="AU33" s="158"/>
      <c r="AV33" s="62"/>
      <c r="AW33" s="157"/>
      <c r="AX33" s="157"/>
      <c r="AY33" s="157"/>
      <c r="AZ33" s="158"/>
      <c r="BA33" s="62"/>
      <c r="BB33" s="157"/>
      <c r="BC33" s="157"/>
      <c r="BD33" s="157"/>
      <c r="BE33" s="158"/>
      <c r="BF33" s="62"/>
      <c r="BG33" s="157"/>
      <c r="BH33" s="157"/>
      <c r="BI33" s="157"/>
      <c r="BJ33" s="158"/>
      <c r="BK33" s="159"/>
    </row>
    <row r="34" spans="1:63" ht="15">
      <c r="A34" s="150"/>
      <c r="B34" s="164" t="s">
        <v>187</v>
      </c>
      <c r="C34" s="62"/>
      <c r="D34" s="157"/>
      <c r="E34" s="157"/>
      <c r="F34" s="157"/>
      <c r="G34" s="158"/>
      <c r="H34" s="62"/>
      <c r="I34" s="157"/>
      <c r="J34" s="157"/>
      <c r="K34" s="157"/>
      <c r="L34" s="158"/>
      <c r="M34" s="62"/>
      <c r="N34" s="157"/>
      <c r="O34" s="157"/>
      <c r="P34" s="157"/>
      <c r="Q34" s="158"/>
      <c r="R34" s="62"/>
      <c r="S34" s="157"/>
      <c r="T34" s="157"/>
      <c r="U34" s="157"/>
      <c r="V34" s="158"/>
      <c r="W34" s="62"/>
      <c r="X34" s="157"/>
      <c r="Y34" s="157"/>
      <c r="Z34" s="157"/>
      <c r="AA34" s="158"/>
      <c r="AB34" s="62"/>
      <c r="AC34" s="157"/>
      <c r="AD34" s="157"/>
      <c r="AE34" s="157"/>
      <c r="AF34" s="158"/>
      <c r="AG34" s="62"/>
      <c r="AH34" s="157"/>
      <c r="AI34" s="157"/>
      <c r="AJ34" s="157"/>
      <c r="AK34" s="158"/>
      <c r="AL34" s="62"/>
      <c r="AM34" s="157"/>
      <c r="AN34" s="157"/>
      <c r="AO34" s="157"/>
      <c r="AP34" s="158"/>
      <c r="AQ34" s="62"/>
      <c r="AR34" s="157"/>
      <c r="AS34" s="157"/>
      <c r="AT34" s="157"/>
      <c r="AU34" s="158"/>
      <c r="AV34" s="62"/>
      <c r="AW34" s="157"/>
      <c r="AX34" s="157"/>
      <c r="AY34" s="157"/>
      <c r="AZ34" s="158"/>
      <c r="BA34" s="62"/>
      <c r="BB34" s="157"/>
      <c r="BC34" s="157"/>
      <c r="BD34" s="157"/>
      <c r="BE34" s="158"/>
      <c r="BF34" s="62"/>
      <c r="BG34" s="157"/>
      <c r="BH34" s="157"/>
      <c r="BI34" s="157"/>
      <c r="BJ34" s="158"/>
      <c r="BK34" s="159"/>
    </row>
    <row r="35" spans="1:63" ht="3" customHeight="1">
      <c r="A35" s="150"/>
      <c r="B35" s="155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4"/>
    </row>
    <row r="36" spans="1:63" ht="15">
      <c r="A36" s="150" t="s">
        <v>188</v>
      </c>
      <c r="B36" s="151" t="s">
        <v>189</v>
      </c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4"/>
    </row>
    <row r="37" spans="1:63" ht="15">
      <c r="A37" s="150" t="s">
        <v>162</v>
      </c>
      <c r="B37" s="155" t="s">
        <v>190</v>
      </c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4"/>
    </row>
    <row r="38" spans="1:63" ht="15">
      <c r="A38" s="150"/>
      <c r="B38" s="156" t="s">
        <v>164</v>
      </c>
      <c r="C38" s="62"/>
      <c r="D38" s="157"/>
      <c r="E38" s="157"/>
      <c r="F38" s="157"/>
      <c r="G38" s="158"/>
      <c r="H38" s="62"/>
      <c r="I38" s="157"/>
      <c r="J38" s="157"/>
      <c r="K38" s="157"/>
      <c r="L38" s="158"/>
      <c r="M38" s="62"/>
      <c r="N38" s="157"/>
      <c r="O38" s="157"/>
      <c r="P38" s="157"/>
      <c r="Q38" s="158"/>
      <c r="R38" s="62"/>
      <c r="S38" s="157"/>
      <c r="T38" s="157"/>
      <c r="U38" s="157"/>
      <c r="V38" s="158"/>
      <c r="W38" s="62"/>
      <c r="X38" s="157"/>
      <c r="Y38" s="157"/>
      <c r="Z38" s="157"/>
      <c r="AA38" s="158"/>
      <c r="AB38" s="62"/>
      <c r="AC38" s="157"/>
      <c r="AD38" s="157"/>
      <c r="AE38" s="157"/>
      <c r="AF38" s="158"/>
      <c r="AG38" s="62"/>
      <c r="AH38" s="157"/>
      <c r="AI38" s="157"/>
      <c r="AJ38" s="157"/>
      <c r="AK38" s="158"/>
      <c r="AL38" s="62"/>
      <c r="AM38" s="157"/>
      <c r="AN38" s="157"/>
      <c r="AO38" s="157"/>
      <c r="AP38" s="158"/>
      <c r="AQ38" s="62"/>
      <c r="AR38" s="157"/>
      <c r="AS38" s="157"/>
      <c r="AT38" s="157"/>
      <c r="AU38" s="158"/>
      <c r="AV38" s="62"/>
      <c r="AW38" s="157"/>
      <c r="AX38" s="157"/>
      <c r="AY38" s="157"/>
      <c r="AZ38" s="158"/>
      <c r="BA38" s="62"/>
      <c r="BB38" s="157"/>
      <c r="BC38" s="157"/>
      <c r="BD38" s="157"/>
      <c r="BE38" s="158"/>
      <c r="BF38" s="62"/>
      <c r="BG38" s="157"/>
      <c r="BH38" s="157"/>
      <c r="BI38" s="157"/>
      <c r="BJ38" s="158"/>
      <c r="BK38" s="159"/>
    </row>
    <row r="39" spans="1:63" ht="15">
      <c r="A39" s="150"/>
      <c r="B39" s="164" t="s">
        <v>191</v>
      </c>
      <c r="C39" s="62"/>
      <c r="D39" s="157"/>
      <c r="E39" s="157"/>
      <c r="F39" s="157"/>
      <c r="G39" s="158"/>
      <c r="H39" s="62"/>
      <c r="I39" s="157"/>
      <c r="J39" s="157"/>
      <c r="K39" s="157"/>
      <c r="L39" s="158"/>
      <c r="M39" s="62"/>
      <c r="N39" s="157"/>
      <c r="O39" s="157"/>
      <c r="P39" s="157"/>
      <c r="Q39" s="158"/>
      <c r="R39" s="62"/>
      <c r="S39" s="157"/>
      <c r="T39" s="157"/>
      <c r="U39" s="157"/>
      <c r="V39" s="158"/>
      <c r="W39" s="62"/>
      <c r="X39" s="157"/>
      <c r="Y39" s="157"/>
      <c r="Z39" s="157"/>
      <c r="AA39" s="158"/>
      <c r="AB39" s="62"/>
      <c r="AC39" s="157"/>
      <c r="AD39" s="157"/>
      <c r="AE39" s="157"/>
      <c r="AF39" s="158"/>
      <c r="AG39" s="62"/>
      <c r="AH39" s="157"/>
      <c r="AI39" s="157"/>
      <c r="AJ39" s="157"/>
      <c r="AK39" s="158"/>
      <c r="AL39" s="62"/>
      <c r="AM39" s="157"/>
      <c r="AN39" s="157"/>
      <c r="AO39" s="157"/>
      <c r="AP39" s="158"/>
      <c r="AQ39" s="62"/>
      <c r="AR39" s="157"/>
      <c r="AS39" s="157"/>
      <c r="AT39" s="157"/>
      <c r="AU39" s="158"/>
      <c r="AV39" s="62"/>
      <c r="AW39" s="157"/>
      <c r="AX39" s="157"/>
      <c r="AY39" s="157"/>
      <c r="AZ39" s="158"/>
      <c r="BA39" s="62"/>
      <c r="BB39" s="157"/>
      <c r="BC39" s="157"/>
      <c r="BD39" s="157"/>
      <c r="BE39" s="158"/>
      <c r="BF39" s="62"/>
      <c r="BG39" s="157"/>
      <c r="BH39" s="157"/>
      <c r="BI39" s="157"/>
      <c r="BJ39" s="158"/>
      <c r="BK39" s="159"/>
    </row>
    <row r="40" spans="1:63" ht="2.25" customHeight="1">
      <c r="A40" s="150"/>
      <c r="B40" s="155"/>
      <c r="C40" s="152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4"/>
    </row>
    <row r="41" spans="1:63" ht="15">
      <c r="A41" s="150" t="s">
        <v>192</v>
      </c>
      <c r="B41" s="151" t="s">
        <v>193</v>
      </c>
      <c r="C41" s="15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4"/>
    </row>
    <row r="42" spans="1:63" ht="15">
      <c r="A42" s="150" t="s">
        <v>162</v>
      </c>
      <c r="B42" s="155" t="s">
        <v>194</v>
      </c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4"/>
    </row>
    <row r="43" spans="1:63" ht="15">
      <c r="A43" s="150"/>
      <c r="B43" s="156" t="s">
        <v>164</v>
      </c>
      <c r="C43" s="62"/>
      <c r="D43" s="157"/>
      <c r="E43" s="157"/>
      <c r="F43" s="157"/>
      <c r="G43" s="158"/>
      <c r="H43" s="62"/>
      <c r="I43" s="157"/>
      <c r="J43" s="157"/>
      <c r="K43" s="157"/>
      <c r="L43" s="158"/>
      <c r="M43" s="62"/>
      <c r="N43" s="157"/>
      <c r="O43" s="157"/>
      <c r="P43" s="157"/>
      <c r="Q43" s="158"/>
      <c r="R43" s="62"/>
      <c r="S43" s="157"/>
      <c r="T43" s="157"/>
      <c r="U43" s="157"/>
      <c r="V43" s="158"/>
      <c r="W43" s="62"/>
      <c r="X43" s="157"/>
      <c r="Y43" s="157"/>
      <c r="Z43" s="157"/>
      <c r="AA43" s="158"/>
      <c r="AB43" s="62"/>
      <c r="AC43" s="157"/>
      <c r="AD43" s="157"/>
      <c r="AE43" s="157"/>
      <c r="AF43" s="158"/>
      <c r="AG43" s="62"/>
      <c r="AH43" s="157"/>
      <c r="AI43" s="157"/>
      <c r="AJ43" s="157"/>
      <c r="AK43" s="158"/>
      <c r="AL43" s="62"/>
      <c r="AM43" s="157"/>
      <c r="AN43" s="157"/>
      <c r="AO43" s="157"/>
      <c r="AP43" s="158"/>
      <c r="AQ43" s="62"/>
      <c r="AR43" s="157"/>
      <c r="AS43" s="157"/>
      <c r="AT43" s="157"/>
      <c r="AU43" s="158"/>
      <c r="AV43" s="62"/>
      <c r="AW43" s="157"/>
      <c r="AX43" s="157"/>
      <c r="AY43" s="157"/>
      <c r="AZ43" s="158"/>
      <c r="BA43" s="62"/>
      <c r="BB43" s="157"/>
      <c r="BC43" s="157"/>
      <c r="BD43" s="157"/>
      <c r="BE43" s="158"/>
      <c r="BF43" s="62"/>
      <c r="BG43" s="157"/>
      <c r="BH43" s="157"/>
      <c r="BI43" s="157"/>
      <c r="BJ43" s="158"/>
      <c r="BK43" s="159"/>
    </row>
    <row r="44" spans="1:63" ht="15">
      <c r="A44" s="150"/>
      <c r="B44" s="156" t="s">
        <v>165</v>
      </c>
      <c r="C44" s="62"/>
      <c r="D44" s="157"/>
      <c r="E44" s="157"/>
      <c r="F44" s="157"/>
      <c r="G44" s="158"/>
      <c r="H44" s="62"/>
      <c r="I44" s="157"/>
      <c r="J44" s="157"/>
      <c r="K44" s="157"/>
      <c r="L44" s="158"/>
      <c r="M44" s="62"/>
      <c r="N44" s="157"/>
      <c r="O44" s="157"/>
      <c r="P44" s="157"/>
      <c r="Q44" s="158"/>
      <c r="R44" s="62"/>
      <c r="S44" s="157"/>
      <c r="T44" s="157"/>
      <c r="U44" s="157"/>
      <c r="V44" s="158"/>
      <c r="W44" s="62"/>
      <c r="X44" s="157"/>
      <c r="Y44" s="157"/>
      <c r="Z44" s="157"/>
      <c r="AA44" s="158"/>
      <c r="AB44" s="62"/>
      <c r="AC44" s="157"/>
      <c r="AD44" s="157"/>
      <c r="AE44" s="157"/>
      <c r="AF44" s="158"/>
      <c r="AG44" s="62"/>
      <c r="AH44" s="157"/>
      <c r="AI44" s="157"/>
      <c r="AJ44" s="157"/>
      <c r="AK44" s="158"/>
      <c r="AL44" s="62"/>
      <c r="AM44" s="157"/>
      <c r="AN44" s="157"/>
      <c r="AO44" s="157"/>
      <c r="AP44" s="158"/>
      <c r="AQ44" s="62"/>
      <c r="AR44" s="157"/>
      <c r="AS44" s="157"/>
      <c r="AT44" s="157"/>
      <c r="AU44" s="158"/>
      <c r="AV44" s="62"/>
      <c r="AW44" s="157"/>
      <c r="AX44" s="157"/>
      <c r="AY44" s="157"/>
      <c r="AZ44" s="158"/>
      <c r="BA44" s="62"/>
      <c r="BB44" s="157"/>
      <c r="BC44" s="157"/>
      <c r="BD44" s="157"/>
      <c r="BE44" s="158"/>
      <c r="BF44" s="62"/>
      <c r="BG44" s="157"/>
      <c r="BH44" s="157"/>
      <c r="BI44" s="157"/>
      <c r="BJ44" s="158"/>
      <c r="BK44" s="159"/>
    </row>
    <row r="45" spans="1:63" ht="15">
      <c r="A45" s="150" t="s">
        <v>166</v>
      </c>
      <c r="B45" s="155" t="s">
        <v>195</v>
      </c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4"/>
    </row>
    <row r="46" spans="1:63" ht="15">
      <c r="A46" s="150"/>
      <c r="B46" s="156" t="s">
        <v>164</v>
      </c>
      <c r="C46" s="62"/>
      <c r="D46" s="157"/>
      <c r="E46" s="157"/>
      <c r="F46" s="157"/>
      <c r="G46" s="158"/>
      <c r="H46" s="62"/>
      <c r="I46" s="157"/>
      <c r="J46" s="157"/>
      <c r="K46" s="157"/>
      <c r="L46" s="158"/>
      <c r="M46" s="62"/>
      <c r="N46" s="157"/>
      <c r="O46" s="157"/>
      <c r="P46" s="157"/>
      <c r="Q46" s="158"/>
      <c r="R46" s="62"/>
      <c r="S46" s="157"/>
      <c r="T46" s="157"/>
      <c r="U46" s="157"/>
      <c r="V46" s="158"/>
      <c r="W46" s="62"/>
      <c r="X46" s="157"/>
      <c r="Y46" s="157"/>
      <c r="Z46" s="157"/>
      <c r="AA46" s="158"/>
      <c r="AB46" s="62"/>
      <c r="AC46" s="157"/>
      <c r="AD46" s="157"/>
      <c r="AE46" s="157"/>
      <c r="AF46" s="158"/>
      <c r="AG46" s="62"/>
      <c r="AH46" s="157"/>
      <c r="AI46" s="157"/>
      <c r="AJ46" s="157"/>
      <c r="AK46" s="158"/>
      <c r="AL46" s="62"/>
      <c r="AM46" s="157"/>
      <c r="AN46" s="157"/>
      <c r="AO46" s="157"/>
      <c r="AP46" s="158"/>
      <c r="AQ46" s="62"/>
      <c r="AR46" s="157"/>
      <c r="AS46" s="157"/>
      <c r="AT46" s="157"/>
      <c r="AU46" s="158"/>
      <c r="AV46" s="62"/>
      <c r="AW46" s="157"/>
      <c r="AX46" s="157"/>
      <c r="AY46" s="157"/>
      <c r="AZ46" s="158"/>
      <c r="BA46" s="62"/>
      <c r="BB46" s="157"/>
      <c r="BC46" s="157"/>
      <c r="BD46" s="157"/>
      <c r="BE46" s="158"/>
      <c r="BF46" s="62"/>
      <c r="BG46" s="157"/>
      <c r="BH46" s="157"/>
      <c r="BI46" s="157"/>
      <c r="BJ46" s="158"/>
      <c r="BK46" s="159"/>
    </row>
    <row r="47" spans="1:63" ht="15">
      <c r="A47" s="150"/>
      <c r="B47" s="156" t="s">
        <v>168</v>
      </c>
      <c r="C47" s="62"/>
      <c r="D47" s="157"/>
      <c r="E47" s="157"/>
      <c r="F47" s="157"/>
      <c r="G47" s="158"/>
      <c r="H47" s="62"/>
      <c r="I47" s="157"/>
      <c r="J47" s="157"/>
      <c r="K47" s="157"/>
      <c r="L47" s="158"/>
      <c r="M47" s="62"/>
      <c r="N47" s="157"/>
      <c r="O47" s="157"/>
      <c r="P47" s="157"/>
      <c r="Q47" s="158"/>
      <c r="R47" s="62"/>
      <c r="S47" s="157"/>
      <c r="T47" s="157"/>
      <c r="U47" s="157"/>
      <c r="V47" s="158"/>
      <c r="W47" s="62"/>
      <c r="X47" s="157"/>
      <c r="Y47" s="157"/>
      <c r="Z47" s="157"/>
      <c r="AA47" s="158"/>
      <c r="AB47" s="62"/>
      <c r="AC47" s="157"/>
      <c r="AD47" s="157"/>
      <c r="AE47" s="157"/>
      <c r="AF47" s="158"/>
      <c r="AG47" s="62"/>
      <c r="AH47" s="157"/>
      <c r="AI47" s="157"/>
      <c r="AJ47" s="157"/>
      <c r="AK47" s="158"/>
      <c r="AL47" s="62"/>
      <c r="AM47" s="157"/>
      <c r="AN47" s="157"/>
      <c r="AO47" s="157"/>
      <c r="AP47" s="158"/>
      <c r="AQ47" s="62"/>
      <c r="AR47" s="157"/>
      <c r="AS47" s="157"/>
      <c r="AT47" s="157"/>
      <c r="AU47" s="158"/>
      <c r="AV47" s="62"/>
      <c r="AW47" s="157"/>
      <c r="AX47" s="157"/>
      <c r="AY47" s="157"/>
      <c r="AZ47" s="158"/>
      <c r="BA47" s="62"/>
      <c r="BB47" s="157"/>
      <c r="BC47" s="157"/>
      <c r="BD47" s="157"/>
      <c r="BE47" s="158"/>
      <c r="BF47" s="62"/>
      <c r="BG47" s="157"/>
      <c r="BH47" s="157"/>
      <c r="BI47" s="157"/>
      <c r="BJ47" s="158"/>
      <c r="BK47" s="159"/>
    </row>
    <row r="48" spans="1:63" ht="15">
      <c r="A48" s="150"/>
      <c r="B48" s="164" t="s">
        <v>187</v>
      </c>
      <c r="C48" s="62"/>
      <c r="D48" s="157"/>
      <c r="E48" s="157"/>
      <c r="F48" s="157"/>
      <c r="G48" s="158"/>
      <c r="H48" s="62"/>
      <c r="I48" s="157"/>
      <c r="J48" s="157"/>
      <c r="K48" s="157"/>
      <c r="L48" s="158"/>
      <c r="M48" s="62"/>
      <c r="N48" s="157"/>
      <c r="O48" s="157"/>
      <c r="P48" s="157"/>
      <c r="Q48" s="158"/>
      <c r="R48" s="62"/>
      <c r="S48" s="157"/>
      <c r="T48" s="157"/>
      <c r="U48" s="157"/>
      <c r="V48" s="158"/>
      <c r="W48" s="62"/>
      <c r="X48" s="157"/>
      <c r="Y48" s="157"/>
      <c r="Z48" s="157"/>
      <c r="AA48" s="158"/>
      <c r="AB48" s="62"/>
      <c r="AC48" s="157"/>
      <c r="AD48" s="157"/>
      <c r="AE48" s="157"/>
      <c r="AF48" s="158"/>
      <c r="AG48" s="62"/>
      <c r="AH48" s="157"/>
      <c r="AI48" s="157"/>
      <c r="AJ48" s="157"/>
      <c r="AK48" s="158"/>
      <c r="AL48" s="62"/>
      <c r="AM48" s="157"/>
      <c r="AN48" s="157"/>
      <c r="AO48" s="157"/>
      <c r="AP48" s="158"/>
      <c r="AQ48" s="62"/>
      <c r="AR48" s="157"/>
      <c r="AS48" s="157"/>
      <c r="AT48" s="157"/>
      <c r="AU48" s="158"/>
      <c r="AV48" s="62"/>
      <c r="AW48" s="157"/>
      <c r="AX48" s="157"/>
      <c r="AY48" s="157"/>
      <c r="AZ48" s="158"/>
      <c r="BA48" s="62"/>
      <c r="BB48" s="157"/>
      <c r="BC48" s="157"/>
      <c r="BD48" s="157"/>
      <c r="BE48" s="158"/>
      <c r="BF48" s="62"/>
      <c r="BG48" s="157"/>
      <c r="BH48" s="157"/>
      <c r="BI48" s="157"/>
      <c r="BJ48" s="158"/>
      <c r="BK48" s="159"/>
    </row>
    <row r="49" spans="1:63" ht="4.5" customHeight="1">
      <c r="A49" s="150"/>
      <c r="B49" s="155"/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4"/>
    </row>
    <row r="50" spans="1:63" ht="15">
      <c r="A50" s="150" t="s">
        <v>196</v>
      </c>
      <c r="B50" s="151" t="s">
        <v>197</v>
      </c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4"/>
    </row>
    <row r="51" spans="1:63" ht="15">
      <c r="A51" s="150" t="s">
        <v>162</v>
      </c>
      <c r="B51" s="155" t="s">
        <v>198</v>
      </c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4"/>
    </row>
    <row r="52" spans="1:63" ht="15">
      <c r="A52" s="150"/>
      <c r="B52" s="156" t="s">
        <v>164</v>
      </c>
      <c r="C52" s="62"/>
      <c r="D52" s="157"/>
      <c r="E52" s="157"/>
      <c r="F52" s="157"/>
      <c r="G52" s="158"/>
      <c r="H52" s="62"/>
      <c r="I52" s="157"/>
      <c r="J52" s="157"/>
      <c r="K52" s="157"/>
      <c r="L52" s="158"/>
      <c r="M52" s="62"/>
      <c r="N52" s="157"/>
      <c r="O52" s="157"/>
      <c r="P52" s="157"/>
      <c r="Q52" s="158"/>
      <c r="R52" s="62"/>
      <c r="S52" s="157"/>
      <c r="T52" s="157"/>
      <c r="U52" s="157"/>
      <c r="V52" s="158"/>
      <c r="W52" s="62"/>
      <c r="X52" s="157"/>
      <c r="Y52" s="157"/>
      <c r="Z52" s="157"/>
      <c r="AA52" s="158"/>
      <c r="AB52" s="62"/>
      <c r="AC52" s="157"/>
      <c r="AD52" s="157"/>
      <c r="AE52" s="157"/>
      <c r="AF52" s="158"/>
      <c r="AG52" s="62"/>
      <c r="AH52" s="157"/>
      <c r="AI52" s="157"/>
      <c r="AJ52" s="157"/>
      <c r="AK52" s="158"/>
      <c r="AL52" s="62"/>
      <c r="AM52" s="157"/>
      <c r="AN52" s="157"/>
      <c r="AO52" s="157"/>
      <c r="AP52" s="158"/>
      <c r="AQ52" s="62"/>
      <c r="AR52" s="157"/>
      <c r="AS52" s="157"/>
      <c r="AT52" s="157"/>
      <c r="AU52" s="158"/>
      <c r="AV52" s="62"/>
      <c r="AW52" s="157"/>
      <c r="AX52" s="157"/>
      <c r="AY52" s="157"/>
      <c r="AZ52" s="158"/>
      <c r="BA52" s="62"/>
      <c r="BB52" s="157"/>
      <c r="BC52" s="157"/>
      <c r="BD52" s="157"/>
      <c r="BE52" s="158"/>
      <c r="BF52" s="62"/>
      <c r="BG52" s="157"/>
      <c r="BH52" s="157"/>
      <c r="BI52" s="157"/>
      <c r="BJ52" s="158"/>
      <c r="BK52" s="159"/>
    </row>
    <row r="53" spans="1:63" ht="15">
      <c r="A53" s="150"/>
      <c r="B53" s="164" t="s">
        <v>191</v>
      </c>
      <c r="C53" s="62"/>
      <c r="D53" s="157"/>
      <c r="E53" s="157"/>
      <c r="F53" s="157"/>
      <c r="G53" s="158"/>
      <c r="H53" s="62"/>
      <c r="I53" s="157"/>
      <c r="J53" s="157"/>
      <c r="K53" s="157"/>
      <c r="L53" s="158"/>
      <c r="M53" s="62"/>
      <c r="N53" s="157"/>
      <c r="O53" s="157"/>
      <c r="P53" s="157"/>
      <c r="Q53" s="158"/>
      <c r="R53" s="62"/>
      <c r="S53" s="157"/>
      <c r="T53" s="157"/>
      <c r="U53" s="157"/>
      <c r="V53" s="158"/>
      <c r="W53" s="62"/>
      <c r="X53" s="157"/>
      <c r="Y53" s="157"/>
      <c r="Z53" s="157"/>
      <c r="AA53" s="158"/>
      <c r="AB53" s="62"/>
      <c r="AC53" s="157"/>
      <c r="AD53" s="157"/>
      <c r="AE53" s="157"/>
      <c r="AF53" s="158"/>
      <c r="AG53" s="62"/>
      <c r="AH53" s="157"/>
      <c r="AI53" s="157"/>
      <c r="AJ53" s="157"/>
      <c r="AK53" s="158"/>
      <c r="AL53" s="62"/>
      <c r="AM53" s="157"/>
      <c r="AN53" s="157"/>
      <c r="AO53" s="157"/>
      <c r="AP53" s="158"/>
      <c r="AQ53" s="62"/>
      <c r="AR53" s="157"/>
      <c r="AS53" s="157"/>
      <c r="AT53" s="157"/>
      <c r="AU53" s="158"/>
      <c r="AV53" s="62"/>
      <c r="AW53" s="157"/>
      <c r="AX53" s="157"/>
      <c r="AY53" s="157"/>
      <c r="AZ53" s="158"/>
      <c r="BA53" s="62"/>
      <c r="BB53" s="157"/>
      <c r="BC53" s="157"/>
      <c r="BD53" s="157"/>
      <c r="BE53" s="158"/>
      <c r="BF53" s="62"/>
      <c r="BG53" s="157"/>
      <c r="BH53" s="157"/>
      <c r="BI53" s="157"/>
      <c r="BJ53" s="158"/>
      <c r="BK53" s="159"/>
    </row>
    <row r="54" spans="1:63" ht="4.5" customHeight="1">
      <c r="A54" s="150"/>
      <c r="B54" s="173"/>
      <c r="C54" s="152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4"/>
    </row>
    <row r="55" spans="1:63" ht="15">
      <c r="A55" s="150"/>
      <c r="B55" s="174" t="s">
        <v>199</v>
      </c>
      <c r="C55" s="175"/>
      <c r="D55" s="175">
        <f>D21</f>
        <v>270.416103384691</v>
      </c>
      <c r="E55" s="175"/>
      <c r="F55" s="175"/>
      <c r="G55" s="176"/>
      <c r="H55" s="177"/>
      <c r="I55" s="175"/>
      <c r="J55" s="175">
        <f>J21</f>
        <v>1450.7719607125837</v>
      </c>
      <c r="K55" s="175"/>
      <c r="L55" s="176"/>
      <c r="M55" s="177"/>
      <c r="N55" s="175"/>
      <c r="O55" s="175"/>
      <c r="P55" s="175"/>
      <c r="Q55" s="176"/>
      <c r="R55" s="177"/>
      <c r="S55" s="175"/>
      <c r="T55" s="175">
        <f>T21</f>
        <v>52.85114494215292</v>
      </c>
      <c r="U55" s="175"/>
      <c r="V55" s="176"/>
      <c r="W55" s="177"/>
      <c r="X55" s="175"/>
      <c r="Y55" s="175"/>
      <c r="Z55" s="175"/>
      <c r="AA55" s="176"/>
      <c r="AB55" s="177"/>
      <c r="AC55" s="175"/>
      <c r="AD55" s="175">
        <f>AD21</f>
        <v>43.027003530514286</v>
      </c>
      <c r="AE55" s="175"/>
      <c r="AF55" s="176"/>
      <c r="AG55" s="177"/>
      <c r="AH55" s="175"/>
      <c r="AI55" s="175"/>
      <c r="AJ55" s="175"/>
      <c r="AK55" s="176"/>
      <c r="AL55" s="177"/>
      <c r="AM55" s="175"/>
      <c r="AN55" s="175">
        <f>AN21</f>
        <v>4.780778170057143</v>
      </c>
      <c r="AO55" s="175"/>
      <c r="AP55" s="176"/>
      <c r="AQ55" s="177"/>
      <c r="AR55" s="175"/>
      <c r="AS55" s="175"/>
      <c r="AT55" s="175"/>
      <c r="AU55" s="176"/>
      <c r="AV55" s="177"/>
      <c r="AW55" s="175"/>
      <c r="AX55" s="175"/>
      <c r="AY55" s="175"/>
      <c r="AZ55" s="176"/>
      <c r="BA55" s="177"/>
      <c r="BB55" s="175"/>
      <c r="BC55" s="175"/>
      <c r="BD55" s="175"/>
      <c r="BE55" s="176"/>
      <c r="BF55" s="177"/>
      <c r="BG55" s="175"/>
      <c r="BH55" s="175"/>
      <c r="BI55" s="175"/>
      <c r="BJ55" s="176"/>
      <c r="BK55" s="163">
        <f>J55+D55+T55+AD55+AN55</f>
        <v>1821.846990739999</v>
      </c>
    </row>
    <row r="56" spans="1:63" ht="4.5" customHeight="1">
      <c r="A56" s="150"/>
      <c r="B56" s="174"/>
      <c r="C56" s="178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79"/>
    </row>
    <row r="57" spans="1:63" ht="14.25" customHeight="1">
      <c r="A57" s="150" t="s">
        <v>200</v>
      </c>
      <c r="B57" s="180" t="s">
        <v>201</v>
      </c>
      <c r="C57" s="178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79"/>
    </row>
    <row r="58" spans="1:63" ht="15">
      <c r="A58" s="150"/>
      <c r="B58" s="156" t="s">
        <v>164</v>
      </c>
      <c r="C58" s="157"/>
      <c r="D58" s="157"/>
      <c r="E58" s="157"/>
      <c r="F58" s="157"/>
      <c r="G58" s="181"/>
      <c r="H58" s="62"/>
      <c r="I58" s="157"/>
      <c r="J58" s="157"/>
      <c r="K58" s="157"/>
      <c r="L58" s="181"/>
      <c r="M58" s="62"/>
      <c r="N58" s="157"/>
      <c r="O58" s="157"/>
      <c r="P58" s="157"/>
      <c r="Q58" s="181"/>
      <c r="R58" s="62"/>
      <c r="S58" s="157"/>
      <c r="T58" s="157"/>
      <c r="U58" s="157"/>
      <c r="V58" s="158"/>
      <c r="W58" s="182"/>
      <c r="X58" s="157"/>
      <c r="Y58" s="157"/>
      <c r="Z58" s="157"/>
      <c r="AA58" s="181"/>
      <c r="AB58" s="62"/>
      <c r="AC58" s="157"/>
      <c r="AD58" s="157"/>
      <c r="AE58" s="157"/>
      <c r="AF58" s="181"/>
      <c r="AG58" s="62"/>
      <c r="AH58" s="157"/>
      <c r="AI58" s="157"/>
      <c r="AJ58" s="157"/>
      <c r="AK58" s="181"/>
      <c r="AL58" s="62"/>
      <c r="AM58" s="157"/>
      <c r="AN58" s="157"/>
      <c r="AO58" s="157"/>
      <c r="AP58" s="181"/>
      <c r="AQ58" s="62"/>
      <c r="AR58" s="157"/>
      <c r="AS58" s="157"/>
      <c r="AT58" s="157"/>
      <c r="AU58" s="181"/>
      <c r="AV58" s="62"/>
      <c r="AW58" s="157"/>
      <c r="AX58" s="157"/>
      <c r="AY58" s="157"/>
      <c r="AZ58" s="181"/>
      <c r="BA58" s="62"/>
      <c r="BB58" s="157"/>
      <c r="BC58" s="157"/>
      <c r="BD58" s="157"/>
      <c r="BE58" s="181"/>
      <c r="BF58" s="62"/>
      <c r="BG58" s="157"/>
      <c r="BH58" s="157"/>
      <c r="BI58" s="157"/>
      <c r="BJ58" s="181"/>
      <c r="BK58" s="62"/>
    </row>
    <row r="59" spans="1:63" ht="15.75" thickBot="1">
      <c r="A59" s="183"/>
      <c r="B59" s="164" t="s">
        <v>191</v>
      </c>
      <c r="C59" s="157"/>
      <c r="D59" s="157"/>
      <c r="E59" s="157"/>
      <c r="F59" s="157"/>
      <c r="G59" s="181"/>
      <c r="H59" s="62"/>
      <c r="I59" s="157"/>
      <c r="J59" s="157"/>
      <c r="K59" s="157"/>
      <c r="L59" s="181"/>
      <c r="M59" s="62"/>
      <c r="N59" s="157"/>
      <c r="O59" s="157"/>
      <c r="P59" s="157"/>
      <c r="Q59" s="181"/>
      <c r="R59" s="62"/>
      <c r="S59" s="157"/>
      <c r="T59" s="157"/>
      <c r="U59" s="157"/>
      <c r="V59" s="158"/>
      <c r="W59" s="182"/>
      <c r="X59" s="157"/>
      <c r="Y59" s="157"/>
      <c r="Z59" s="157"/>
      <c r="AA59" s="181"/>
      <c r="AB59" s="62"/>
      <c r="AC59" s="157"/>
      <c r="AD59" s="157"/>
      <c r="AE59" s="157"/>
      <c r="AF59" s="181"/>
      <c r="AG59" s="62"/>
      <c r="AH59" s="157"/>
      <c r="AI59" s="157"/>
      <c r="AJ59" s="157"/>
      <c r="AK59" s="181"/>
      <c r="AL59" s="62"/>
      <c r="AM59" s="157"/>
      <c r="AN59" s="157"/>
      <c r="AO59" s="157"/>
      <c r="AP59" s="181"/>
      <c r="AQ59" s="62"/>
      <c r="AR59" s="157"/>
      <c r="AS59" s="157"/>
      <c r="AT59" s="157"/>
      <c r="AU59" s="181"/>
      <c r="AV59" s="62"/>
      <c r="AW59" s="157"/>
      <c r="AX59" s="157"/>
      <c r="AY59" s="157"/>
      <c r="AZ59" s="181"/>
      <c r="BA59" s="62"/>
      <c r="BB59" s="157"/>
      <c r="BC59" s="157"/>
      <c r="BD59" s="157"/>
      <c r="BE59" s="181"/>
      <c r="BF59" s="62"/>
      <c r="BG59" s="157"/>
      <c r="BH59" s="157"/>
      <c r="BI59" s="157"/>
      <c r="BJ59" s="181"/>
      <c r="BK59" s="62"/>
    </row>
    <row r="60" spans="1:2" ht="6" customHeight="1">
      <c r="A60" s="169"/>
      <c r="B60" s="184"/>
    </row>
    <row r="61" spans="1:12" ht="15">
      <c r="A61" s="169"/>
      <c r="B61" s="169" t="s">
        <v>202</v>
      </c>
      <c r="L61" s="185" t="s">
        <v>203</v>
      </c>
    </row>
    <row r="62" spans="1:12" ht="15">
      <c r="A62" s="169"/>
      <c r="B62" s="169" t="s">
        <v>204</v>
      </c>
      <c r="L62" s="169" t="s">
        <v>205</v>
      </c>
    </row>
    <row r="63" ht="15">
      <c r="L63" s="169" t="s">
        <v>206</v>
      </c>
    </row>
    <row r="64" spans="2:12" ht="15">
      <c r="B64" s="169" t="s">
        <v>207</v>
      </c>
      <c r="L64" s="169" t="s">
        <v>208</v>
      </c>
    </row>
    <row r="65" spans="2:12" ht="15">
      <c r="B65" s="169" t="s">
        <v>209</v>
      </c>
      <c r="L65" s="169" t="s">
        <v>210</v>
      </c>
    </row>
    <row r="66" spans="2:12" ht="15">
      <c r="B66" s="169"/>
      <c r="L66" s="169" t="s">
        <v>211</v>
      </c>
    </row>
    <row r="74" ht="15">
      <c r="B74" s="169"/>
    </row>
  </sheetData>
  <sheetProtection/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186" t="s">
        <v>212</v>
      </c>
      <c r="C2" s="167"/>
      <c r="D2" s="167"/>
      <c r="E2" s="167"/>
      <c r="F2" s="167"/>
      <c r="G2" s="167"/>
      <c r="H2" s="167"/>
      <c r="I2" s="167"/>
      <c r="J2" s="167"/>
      <c r="K2" s="167"/>
      <c r="L2" s="187"/>
    </row>
    <row r="3" spans="2:12" ht="15">
      <c r="B3" s="186" t="s">
        <v>213</v>
      </c>
      <c r="C3" s="167"/>
      <c r="D3" s="167"/>
      <c r="E3" s="167"/>
      <c r="F3" s="167"/>
      <c r="G3" s="167"/>
      <c r="H3" s="167"/>
      <c r="I3" s="167"/>
      <c r="J3" s="167"/>
      <c r="K3" s="167"/>
      <c r="L3" s="187"/>
    </row>
    <row r="4" spans="2:12" ht="30">
      <c r="B4" s="157" t="s">
        <v>149</v>
      </c>
      <c r="C4" s="188" t="s">
        <v>214</v>
      </c>
      <c r="D4" s="188" t="s">
        <v>215</v>
      </c>
      <c r="E4" s="188" t="s">
        <v>216</v>
      </c>
      <c r="F4" s="188" t="s">
        <v>184</v>
      </c>
      <c r="G4" s="188" t="s">
        <v>189</v>
      </c>
      <c r="H4" s="188" t="s">
        <v>197</v>
      </c>
      <c r="I4" s="188" t="s">
        <v>217</v>
      </c>
      <c r="J4" s="188" t="s">
        <v>218</v>
      </c>
      <c r="K4" s="188" t="s">
        <v>219</v>
      </c>
      <c r="L4" s="188" t="s">
        <v>220</v>
      </c>
    </row>
    <row r="5" spans="2:12" ht="15">
      <c r="B5" s="189">
        <v>1</v>
      </c>
      <c r="C5" s="190" t="s">
        <v>221</v>
      </c>
      <c r="D5" s="190"/>
      <c r="E5" s="157"/>
      <c r="F5" s="157"/>
      <c r="G5" s="157"/>
      <c r="H5" s="157"/>
      <c r="I5" s="157"/>
      <c r="J5" s="157"/>
      <c r="K5" s="157"/>
      <c r="L5" s="157"/>
    </row>
    <row r="6" spans="2:12" ht="15">
      <c r="B6" s="189">
        <v>2</v>
      </c>
      <c r="C6" s="191" t="s">
        <v>222</v>
      </c>
      <c r="D6" s="191"/>
      <c r="E6" s="157">
        <v>16.575850854614377</v>
      </c>
      <c r="F6" s="157"/>
      <c r="G6" s="157"/>
      <c r="H6" s="157"/>
      <c r="I6" s="157"/>
      <c r="J6" s="157"/>
      <c r="K6" s="157">
        <f>E6</f>
        <v>16.575850854614377</v>
      </c>
      <c r="L6" s="157"/>
    </row>
    <row r="7" spans="2:12" ht="15">
      <c r="B7" s="189">
        <v>3</v>
      </c>
      <c r="C7" s="190" t="s">
        <v>223</v>
      </c>
      <c r="D7" s="190"/>
      <c r="E7" s="157"/>
      <c r="F7" s="157"/>
      <c r="G7" s="157"/>
      <c r="H7" s="157"/>
      <c r="I7" s="157"/>
      <c r="J7" s="157"/>
      <c r="K7" s="157"/>
      <c r="L7" s="157"/>
    </row>
    <row r="8" spans="2:12" ht="15">
      <c r="B8" s="189">
        <v>4</v>
      </c>
      <c r="C8" s="191" t="s">
        <v>224</v>
      </c>
      <c r="D8" s="191"/>
      <c r="E8" s="157">
        <v>23.903890850285716</v>
      </c>
      <c r="F8" s="157"/>
      <c r="G8" s="157"/>
      <c r="H8" s="157"/>
      <c r="I8" s="157"/>
      <c r="J8" s="157"/>
      <c r="K8" s="157">
        <f>E8</f>
        <v>23.903890850285716</v>
      </c>
      <c r="L8" s="157"/>
    </row>
    <row r="9" spans="2:12" ht="15">
      <c r="B9" s="189">
        <v>5</v>
      </c>
      <c r="C9" s="191" t="s">
        <v>225</v>
      </c>
      <c r="D9" s="191"/>
      <c r="E9" s="157"/>
      <c r="F9" s="157"/>
      <c r="G9" s="157"/>
      <c r="H9" s="157"/>
      <c r="I9" s="157"/>
      <c r="J9" s="157"/>
      <c r="K9" s="157"/>
      <c r="L9" s="157"/>
    </row>
    <row r="10" spans="2:12" ht="15">
      <c r="B10" s="189">
        <v>6</v>
      </c>
      <c r="C10" s="191" t="s">
        <v>226</v>
      </c>
      <c r="D10" s="191"/>
      <c r="E10" s="157"/>
      <c r="F10" s="157"/>
      <c r="G10" s="157"/>
      <c r="H10" s="157"/>
      <c r="I10" s="157"/>
      <c r="J10" s="157"/>
      <c r="K10" s="157"/>
      <c r="L10" s="157"/>
    </row>
    <row r="11" spans="2:12" ht="15">
      <c r="B11" s="189">
        <v>7</v>
      </c>
      <c r="C11" s="191" t="s">
        <v>227</v>
      </c>
      <c r="D11" s="191"/>
      <c r="E11" s="192">
        <v>11.415247603241403</v>
      </c>
      <c r="F11" s="157"/>
      <c r="G11" s="157"/>
      <c r="H11" s="157"/>
      <c r="I11" s="157"/>
      <c r="J11" s="157"/>
      <c r="K11" s="162">
        <f>E11</f>
        <v>11.415247603241403</v>
      </c>
      <c r="L11" s="157"/>
    </row>
    <row r="12" spans="2:12" ht="15">
      <c r="B12" s="189">
        <v>8</v>
      </c>
      <c r="C12" s="190" t="s">
        <v>228</v>
      </c>
      <c r="D12" s="190"/>
      <c r="E12" s="157"/>
      <c r="F12" s="157"/>
      <c r="G12" s="157"/>
      <c r="H12" s="157"/>
      <c r="I12" s="157"/>
      <c r="J12" s="157"/>
      <c r="K12" s="157"/>
      <c r="L12" s="157"/>
    </row>
    <row r="13" spans="2:12" ht="15">
      <c r="B13" s="189">
        <v>9</v>
      </c>
      <c r="C13" s="190" t="s">
        <v>229</v>
      </c>
      <c r="D13" s="190"/>
      <c r="E13" s="157"/>
      <c r="F13" s="157"/>
      <c r="G13" s="157"/>
      <c r="H13" s="157"/>
      <c r="I13" s="157"/>
      <c r="J13" s="157"/>
      <c r="K13" s="157"/>
      <c r="L13" s="157"/>
    </row>
    <row r="14" spans="2:12" ht="15">
      <c r="B14" s="189">
        <v>10</v>
      </c>
      <c r="C14" s="191" t="s">
        <v>230</v>
      </c>
      <c r="D14" s="191"/>
      <c r="E14" s="157">
        <v>5.975972712571429</v>
      </c>
      <c r="F14" s="157"/>
      <c r="G14" s="157"/>
      <c r="H14" s="157"/>
      <c r="I14" s="157"/>
      <c r="J14" s="157"/>
      <c r="K14" s="157">
        <f>E14</f>
        <v>5.975972712571429</v>
      </c>
      <c r="L14" s="157"/>
    </row>
    <row r="15" spans="2:12" ht="15">
      <c r="B15" s="189">
        <v>11</v>
      </c>
      <c r="C15" s="191" t="s">
        <v>231</v>
      </c>
      <c r="D15" s="191"/>
      <c r="E15" s="157">
        <v>25.21860484705143</v>
      </c>
      <c r="F15" s="157"/>
      <c r="G15" s="157"/>
      <c r="H15" s="157"/>
      <c r="I15" s="157"/>
      <c r="J15" s="157"/>
      <c r="K15" s="157">
        <f>E15</f>
        <v>25.21860484705143</v>
      </c>
      <c r="L15" s="157"/>
    </row>
    <row r="16" spans="2:12" ht="15">
      <c r="B16" s="189">
        <v>12</v>
      </c>
      <c r="C16" s="191" t="s">
        <v>232</v>
      </c>
      <c r="D16" s="191"/>
      <c r="E16" s="192">
        <v>14.342334510171431</v>
      </c>
      <c r="F16" s="157"/>
      <c r="G16" s="157"/>
      <c r="H16" s="157"/>
      <c r="I16" s="157"/>
      <c r="J16" s="157"/>
      <c r="K16" s="162">
        <f>E16</f>
        <v>14.342334510171431</v>
      </c>
      <c r="L16" s="157"/>
    </row>
    <row r="17" spans="2:12" ht="15">
      <c r="B17" s="189">
        <v>13</v>
      </c>
      <c r="C17" s="191" t="s">
        <v>233</v>
      </c>
      <c r="D17" s="191"/>
      <c r="E17" s="193"/>
      <c r="F17" s="157"/>
      <c r="G17" s="157"/>
      <c r="H17" s="157"/>
      <c r="I17" s="157"/>
      <c r="J17" s="157"/>
      <c r="K17" s="157"/>
      <c r="L17" s="157"/>
    </row>
    <row r="18" spans="2:12" ht="15">
      <c r="B18" s="189">
        <v>14</v>
      </c>
      <c r="C18" s="191" t="s">
        <v>234</v>
      </c>
      <c r="D18" s="191"/>
      <c r="E18" s="193"/>
      <c r="F18" s="157"/>
      <c r="G18" s="157"/>
      <c r="H18" s="157"/>
      <c r="I18" s="157"/>
      <c r="J18" s="157"/>
      <c r="K18" s="157"/>
      <c r="L18" s="157"/>
    </row>
    <row r="19" spans="2:12" ht="15">
      <c r="B19" s="189">
        <v>15</v>
      </c>
      <c r="C19" s="191" t="s">
        <v>235</v>
      </c>
      <c r="D19" s="191"/>
      <c r="E19" s="193">
        <v>9.322517431611429</v>
      </c>
      <c r="F19" s="157"/>
      <c r="G19" s="157"/>
      <c r="H19" s="157"/>
      <c r="I19" s="157"/>
      <c r="J19" s="157"/>
      <c r="K19" s="157">
        <f>E19</f>
        <v>9.322517431611429</v>
      </c>
      <c r="L19" s="157"/>
    </row>
    <row r="20" spans="2:12" ht="15">
      <c r="B20" s="189">
        <v>16</v>
      </c>
      <c r="C20" s="191" t="s">
        <v>236</v>
      </c>
      <c r="D20" s="191"/>
      <c r="E20" s="194">
        <v>14.342334510171428</v>
      </c>
      <c r="F20" s="157"/>
      <c r="G20" s="157"/>
      <c r="H20" s="157"/>
      <c r="I20" s="157"/>
      <c r="J20" s="157"/>
      <c r="K20" s="157">
        <f>E20</f>
        <v>14.342334510171428</v>
      </c>
      <c r="L20" s="157"/>
    </row>
    <row r="21" spans="2:12" ht="15">
      <c r="B21" s="189">
        <v>17</v>
      </c>
      <c r="C21" s="191" t="s">
        <v>237</v>
      </c>
      <c r="D21" s="191"/>
      <c r="E21" s="193"/>
      <c r="F21" s="157"/>
      <c r="G21" s="157"/>
      <c r="H21" s="157"/>
      <c r="I21" s="157"/>
      <c r="J21" s="157"/>
      <c r="K21" s="157"/>
      <c r="L21" s="157"/>
    </row>
    <row r="22" spans="2:12" ht="15">
      <c r="B22" s="189">
        <v>18</v>
      </c>
      <c r="C22" s="190" t="s">
        <v>238</v>
      </c>
      <c r="D22" s="190"/>
      <c r="E22" s="193"/>
      <c r="F22" s="157"/>
      <c r="G22" s="157"/>
      <c r="H22" s="157"/>
      <c r="I22" s="157"/>
      <c r="J22" s="157"/>
      <c r="K22" s="157"/>
      <c r="L22" s="157"/>
    </row>
    <row r="23" spans="2:12" ht="15">
      <c r="B23" s="189">
        <v>19</v>
      </c>
      <c r="C23" s="191" t="s">
        <v>239</v>
      </c>
      <c r="D23" s="191"/>
      <c r="E23" s="193">
        <v>1.1951945425142858</v>
      </c>
      <c r="F23" s="157"/>
      <c r="G23" s="157"/>
      <c r="H23" s="157"/>
      <c r="I23" s="157"/>
      <c r="J23" s="157"/>
      <c r="K23" s="157">
        <f>E23</f>
        <v>1.1951945425142858</v>
      </c>
      <c r="L23" s="157"/>
    </row>
    <row r="24" spans="2:12" ht="15">
      <c r="B24" s="189">
        <v>20</v>
      </c>
      <c r="C24" s="191" t="s">
        <v>240</v>
      </c>
      <c r="D24" s="191"/>
      <c r="E24" s="192">
        <v>1496.6544444659671</v>
      </c>
      <c r="F24" s="157"/>
      <c r="G24" s="157"/>
      <c r="H24" s="157"/>
      <c r="I24" s="157"/>
      <c r="J24" s="157"/>
      <c r="K24" s="162">
        <f>E24</f>
        <v>1496.6544444659671</v>
      </c>
      <c r="L24" s="157"/>
    </row>
    <row r="25" spans="2:12" ht="15">
      <c r="B25" s="189">
        <v>21</v>
      </c>
      <c r="C25" s="190" t="s">
        <v>241</v>
      </c>
      <c r="D25" s="190"/>
      <c r="E25" s="193"/>
      <c r="F25" s="157"/>
      <c r="G25" s="157"/>
      <c r="H25" s="157"/>
      <c r="I25" s="157"/>
      <c r="J25" s="157"/>
      <c r="K25" s="157"/>
      <c r="L25" s="157"/>
    </row>
    <row r="26" spans="2:12" ht="15">
      <c r="B26" s="189">
        <v>22</v>
      </c>
      <c r="C26" s="191" t="s">
        <v>242</v>
      </c>
      <c r="D26" s="191"/>
      <c r="E26" s="193"/>
      <c r="F26" s="157"/>
      <c r="G26" s="157"/>
      <c r="H26" s="157"/>
      <c r="I26" s="157"/>
      <c r="J26" s="157"/>
      <c r="K26" s="157"/>
      <c r="L26" s="157"/>
    </row>
    <row r="27" spans="2:12" ht="15">
      <c r="B27" s="189">
        <v>23</v>
      </c>
      <c r="C27" s="190" t="s">
        <v>243</v>
      </c>
      <c r="D27" s="190"/>
      <c r="E27" s="193"/>
      <c r="F27" s="157"/>
      <c r="G27" s="157"/>
      <c r="H27" s="157"/>
      <c r="I27" s="157"/>
      <c r="J27" s="157"/>
      <c r="K27" s="157"/>
      <c r="L27" s="157"/>
    </row>
    <row r="28" spans="2:12" ht="15">
      <c r="B28" s="189">
        <v>24</v>
      </c>
      <c r="C28" s="190" t="s">
        <v>244</v>
      </c>
      <c r="D28" s="190"/>
      <c r="E28" s="193"/>
      <c r="F28" s="157"/>
      <c r="G28" s="157"/>
      <c r="H28" s="157"/>
      <c r="I28" s="157"/>
      <c r="J28" s="157"/>
      <c r="K28" s="157"/>
      <c r="L28" s="157"/>
    </row>
    <row r="29" spans="2:12" ht="15">
      <c r="B29" s="189">
        <v>25</v>
      </c>
      <c r="C29" s="191" t="s">
        <v>245</v>
      </c>
      <c r="D29" s="191"/>
      <c r="E29" s="192">
        <v>103.19522010451988</v>
      </c>
      <c r="F29" s="157"/>
      <c r="G29" s="157"/>
      <c r="H29" s="157"/>
      <c r="I29" s="157"/>
      <c r="J29" s="157"/>
      <c r="K29" s="162">
        <f>E29</f>
        <v>103.19522010451988</v>
      </c>
      <c r="L29" s="157"/>
    </row>
    <row r="30" spans="2:12" ht="15">
      <c r="B30" s="189">
        <v>26</v>
      </c>
      <c r="C30" s="191" t="s">
        <v>246</v>
      </c>
      <c r="D30" s="191"/>
      <c r="E30" s="195">
        <v>1.1951945425142858</v>
      </c>
      <c r="F30" s="157"/>
      <c r="G30" s="157"/>
      <c r="H30" s="157"/>
      <c r="I30" s="157"/>
      <c r="J30" s="157"/>
      <c r="K30" s="157">
        <f>E30</f>
        <v>1.1951945425142858</v>
      </c>
      <c r="L30" s="157"/>
    </row>
    <row r="31" spans="2:12" ht="15">
      <c r="B31" s="189">
        <v>27</v>
      </c>
      <c r="C31" s="191" t="s">
        <v>186</v>
      </c>
      <c r="D31" s="191"/>
      <c r="E31" s="193"/>
      <c r="F31" s="157"/>
      <c r="G31" s="157"/>
      <c r="H31" s="157"/>
      <c r="I31" s="157"/>
      <c r="J31" s="157"/>
      <c r="K31" s="162"/>
      <c r="L31" s="157"/>
    </row>
    <row r="32" spans="2:12" ht="15">
      <c r="B32" s="189">
        <v>28</v>
      </c>
      <c r="C32" s="191" t="s">
        <v>247</v>
      </c>
      <c r="D32" s="191"/>
      <c r="E32" s="193"/>
      <c r="F32" s="157"/>
      <c r="G32" s="157"/>
      <c r="H32" s="157"/>
      <c r="I32" s="157"/>
      <c r="J32" s="157"/>
      <c r="K32" s="157"/>
      <c r="L32" s="157"/>
    </row>
    <row r="33" spans="2:12" ht="15">
      <c r="B33" s="189">
        <v>29</v>
      </c>
      <c r="C33" s="191" t="s">
        <v>248</v>
      </c>
      <c r="D33" s="191"/>
      <c r="E33" s="193">
        <v>2.3903890850285716</v>
      </c>
      <c r="F33" s="157"/>
      <c r="G33" s="157"/>
      <c r="H33" s="157"/>
      <c r="I33" s="157"/>
      <c r="J33" s="157"/>
      <c r="K33" s="157">
        <f>E33</f>
        <v>2.3903890850285716</v>
      </c>
      <c r="L33" s="157"/>
    </row>
    <row r="34" spans="2:12" ht="15">
      <c r="B34" s="189">
        <v>30</v>
      </c>
      <c r="C34" s="191" t="s">
        <v>249</v>
      </c>
      <c r="D34" s="191"/>
      <c r="E34" s="193">
        <v>2.3903890850285716</v>
      </c>
      <c r="F34" s="157"/>
      <c r="G34" s="157"/>
      <c r="H34" s="157"/>
      <c r="I34" s="157"/>
      <c r="J34" s="157"/>
      <c r="K34" s="157">
        <f>E34</f>
        <v>2.3903890850285716</v>
      </c>
      <c r="L34" s="157"/>
    </row>
    <row r="35" spans="2:12" ht="15">
      <c r="B35" s="189">
        <v>31</v>
      </c>
      <c r="C35" s="190" t="s">
        <v>250</v>
      </c>
      <c r="D35" s="190"/>
      <c r="E35" s="193"/>
      <c r="F35" s="157"/>
      <c r="G35" s="157"/>
      <c r="H35" s="157"/>
      <c r="I35" s="157"/>
      <c r="J35" s="157"/>
      <c r="K35" s="157"/>
      <c r="L35" s="157"/>
    </row>
    <row r="36" spans="2:12" ht="15">
      <c r="B36" s="189">
        <v>32</v>
      </c>
      <c r="C36" s="191" t="s">
        <v>251</v>
      </c>
      <c r="D36" s="191"/>
      <c r="E36" s="192">
        <v>66.89462879154499</v>
      </c>
      <c r="F36" s="157"/>
      <c r="G36" s="157"/>
      <c r="H36" s="157"/>
      <c r="I36" s="157"/>
      <c r="J36" s="157"/>
      <c r="K36" s="162">
        <f>E36</f>
        <v>66.89462879154499</v>
      </c>
      <c r="L36" s="157"/>
    </row>
    <row r="37" spans="2:12" ht="15">
      <c r="B37" s="189">
        <v>33</v>
      </c>
      <c r="C37" s="191" t="s">
        <v>252</v>
      </c>
      <c r="D37" s="191"/>
      <c r="E37" s="193"/>
      <c r="F37" s="157"/>
      <c r="G37" s="157"/>
      <c r="H37" s="157"/>
      <c r="I37" s="157"/>
      <c r="J37" s="157"/>
      <c r="K37" s="157"/>
      <c r="L37" s="157"/>
    </row>
    <row r="38" spans="2:12" ht="15">
      <c r="B38" s="189">
        <v>34</v>
      </c>
      <c r="C38" s="191" t="s">
        <v>253</v>
      </c>
      <c r="D38" s="191"/>
      <c r="E38" s="193">
        <v>1.1951945425142858</v>
      </c>
      <c r="F38" s="157"/>
      <c r="G38" s="157"/>
      <c r="H38" s="157"/>
      <c r="I38" s="157"/>
      <c r="J38" s="157"/>
      <c r="K38" s="162">
        <f>E38</f>
        <v>1.1951945425142858</v>
      </c>
      <c r="L38" s="157"/>
    </row>
    <row r="39" spans="2:12" ht="15">
      <c r="B39" s="189">
        <v>35</v>
      </c>
      <c r="C39" s="191" t="s">
        <v>254</v>
      </c>
      <c r="D39" s="191"/>
      <c r="E39" s="193"/>
      <c r="F39" s="157"/>
      <c r="G39" s="157"/>
      <c r="H39" s="157"/>
      <c r="I39" s="157"/>
      <c r="J39" s="157"/>
      <c r="K39" s="157"/>
      <c r="L39" s="157"/>
    </row>
    <row r="40" spans="2:12" ht="15">
      <c r="B40" s="189">
        <v>36</v>
      </c>
      <c r="C40" s="191" t="s">
        <v>255</v>
      </c>
      <c r="D40" s="191"/>
      <c r="E40" s="192">
        <v>25.639582260649284</v>
      </c>
      <c r="F40" s="157"/>
      <c r="G40" s="157"/>
      <c r="H40" s="157"/>
      <c r="I40" s="157"/>
      <c r="J40" s="157"/>
      <c r="K40" s="162">
        <f>E40</f>
        <v>25.639582260649284</v>
      </c>
      <c r="L40" s="157"/>
    </row>
    <row r="41" spans="2:12" ht="15">
      <c r="B41" s="188" t="s">
        <v>36</v>
      </c>
      <c r="C41" s="157"/>
      <c r="D41" s="157"/>
      <c r="E41" s="196">
        <f>SUM(E1:E40)</f>
        <v>1821.84699074</v>
      </c>
      <c r="F41" s="157"/>
      <c r="G41" s="157"/>
      <c r="H41" s="157"/>
      <c r="I41" s="157"/>
      <c r="J41" s="157"/>
      <c r="K41" s="196">
        <f>SUM(K1:K40)</f>
        <v>1821.84699074</v>
      </c>
      <c r="L41" s="157"/>
    </row>
    <row r="42" ht="15">
      <c r="B42" t="s">
        <v>256</v>
      </c>
    </row>
    <row r="45" ht="15">
      <c r="E45" s="197"/>
    </row>
    <row r="47" ht="15">
      <c r="E47" s="197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198" t="s">
        <v>257</v>
      </c>
    </row>
    <row r="2" spans="1:8" ht="27" customHeight="1" thickBot="1">
      <c r="A2" s="199" t="s">
        <v>258</v>
      </c>
      <c r="B2" s="200"/>
      <c r="C2" s="200"/>
      <c r="D2" s="200"/>
      <c r="E2" s="200"/>
      <c r="F2" s="200"/>
      <c r="G2" s="200"/>
      <c r="H2" s="201"/>
    </row>
    <row r="3" spans="1:8" ht="57.75" thickBot="1">
      <c r="A3" s="202" t="s">
        <v>259</v>
      </c>
      <c r="B3" s="203" t="s">
        <v>260</v>
      </c>
      <c r="C3" s="203" t="s">
        <v>261</v>
      </c>
      <c r="D3" s="203" t="s">
        <v>262</v>
      </c>
      <c r="E3" s="203" t="s">
        <v>263</v>
      </c>
      <c r="F3" s="203" t="s">
        <v>264</v>
      </c>
      <c r="G3" s="203" t="s">
        <v>265</v>
      </c>
      <c r="H3" s="203" t="s">
        <v>266</v>
      </c>
    </row>
    <row r="4" spans="1:8" ht="15.75" thickBot="1">
      <c r="A4" s="202" t="s">
        <v>267</v>
      </c>
      <c r="B4" s="202" t="s">
        <v>267</v>
      </c>
      <c r="C4" s="202" t="s">
        <v>267</v>
      </c>
      <c r="D4" s="202" t="s">
        <v>267</v>
      </c>
      <c r="E4" s="202" t="s">
        <v>267</v>
      </c>
      <c r="F4" s="202" t="s">
        <v>267</v>
      </c>
      <c r="G4" s="202" t="s">
        <v>267</v>
      </c>
      <c r="H4" s="202" t="s">
        <v>267</v>
      </c>
    </row>
    <row r="5" ht="15">
      <c r="A5" s="204"/>
    </row>
    <row r="6" ht="15.75" thickBot="1">
      <c r="A6" s="198" t="s">
        <v>268</v>
      </c>
    </row>
    <row r="7" spans="1:9" ht="15.75" thickBot="1">
      <c r="A7" s="199" t="s">
        <v>258</v>
      </c>
      <c r="B7" s="200"/>
      <c r="C7" s="200"/>
      <c r="D7" s="200"/>
      <c r="E7" s="200"/>
      <c r="F7" s="200"/>
      <c r="G7" s="200"/>
      <c r="H7" s="200"/>
      <c r="I7" s="205"/>
    </row>
    <row r="8" spans="1:9" ht="57.75" thickBot="1">
      <c r="A8" s="202" t="s">
        <v>269</v>
      </c>
      <c r="B8" s="203" t="s">
        <v>259</v>
      </c>
      <c r="C8" s="203" t="s">
        <v>260</v>
      </c>
      <c r="D8" s="203" t="s">
        <v>261</v>
      </c>
      <c r="E8" s="203" t="s">
        <v>262</v>
      </c>
      <c r="F8" s="203" t="s">
        <v>263</v>
      </c>
      <c r="G8" s="203" t="s">
        <v>264</v>
      </c>
      <c r="H8" s="203" t="s">
        <v>265</v>
      </c>
      <c r="I8" s="203" t="s">
        <v>266</v>
      </c>
    </row>
    <row r="9" spans="1:9" ht="15.75" thickBot="1">
      <c r="A9" s="202" t="s">
        <v>267</v>
      </c>
      <c r="B9" s="202" t="s">
        <v>267</v>
      </c>
      <c r="C9" s="202" t="s">
        <v>267</v>
      </c>
      <c r="D9" s="202" t="s">
        <v>267</v>
      </c>
      <c r="E9" s="202" t="s">
        <v>267</v>
      </c>
      <c r="F9" s="202" t="s">
        <v>267</v>
      </c>
      <c r="G9" s="202" t="s">
        <v>267</v>
      </c>
      <c r="H9" s="202" t="s">
        <v>267</v>
      </c>
      <c r="I9" s="202" t="s">
        <v>267</v>
      </c>
    </row>
    <row r="10" ht="15">
      <c r="A10" s="204"/>
    </row>
    <row r="11" ht="15.75" thickBot="1">
      <c r="A11" s="198" t="s">
        <v>270</v>
      </c>
    </row>
    <row r="12" spans="1:6" ht="27" customHeight="1" thickBot="1">
      <c r="A12" s="206" t="s">
        <v>271</v>
      </c>
      <c r="B12" s="207"/>
      <c r="C12" s="207"/>
      <c r="D12" s="207"/>
      <c r="E12" s="207"/>
      <c r="F12" s="208"/>
    </row>
    <row r="13" spans="1:6" ht="27" customHeight="1" thickBot="1">
      <c r="A13" s="209" t="s">
        <v>272</v>
      </c>
      <c r="B13" s="209" t="s">
        <v>269</v>
      </c>
      <c r="C13" s="209" t="s">
        <v>273</v>
      </c>
      <c r="D13" s="210" t="s">
        <v>274</v>
      </c>
      <c r="E13" s="211"/>
      <c r="F13" s="212"/>
    </row>
    <row r="14" spans="1:6" ht="15.75" thickBot="1">
      <c r="A14" s="213"/>
      <c r="B14" s="213"/>
      <c r="C14" s="213"/>
      <c r="D14" s="214" t="s">
        <v>275</v>
      </c>
      <c r="E14" s="214" t="s">
        <v>276</v>
      </c>
      <c r="F14" s="214" t="s">
        <v>277</v>
      </c>
    </row>
    <row r="15" spans="1:6" ht="15.75" thickBot="1">
      <c r="A15" s="215" t="s">
        <v>267</v>
      </c>
      <c r="B15" s="215" t="s">
        <v>267</v>
      </c>
      <c r="C15" s="215" t="s">
        <v>267</v>
      </c>
      <c r="D15" s="215" t="s">
        <v>267</v>
      </c>
      <c r="E15" s="215" t="s">
        <v>267</v>
      </c>
      <c r="F15" s="215" t="s">
        <v>267</v>
      </c>
    </row>
    <row r="16" ht="15">
      <c r="A16" s="216" t="s">
        <v>278</v>
      </c>
    </row>
    <row r="17" ht="15">
      <c r="A17" s="204"/>
    </row>
    <row r="18" ht="15">
      <c r="A18" s="204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1.421875" style="217" customWidth="1"/>
    <col min="3" max="3" width="11.421875" style="0" customWidth="1"/>
    <col min="4" max="4" width="24.57421875" style="0" customWidth="1"/>
    <col min="5" max="5" width="10.7109375" style="0" customWidth="1"/>
    <col min="6" max="6" width="27.140625" style="11" customWidth="1"/>
    <col min="7" max="7" width="27.57421875" style="11" customWidth="1"/>
    <col min="8" max="8" width="39.7109375" style="11" customWidth="1"/>
    <col min="9" max="9" width="12.8515625" style="11" customWidth="1"/>
    <col min="10" max="10" width="7.00390625" style="11" customWidth="1"/>
    <col min="11" max="11" width="11.28125" style="11" customWidth="1"/>
    <col min="12" max="12" width="19.421875" style="11" customWidth="1"/>
    <col min="13" max="13" width="14.8515625" style="11" customWidth="1"/>
    <col min="14" max="14" width="18.28125" style="11" customWidth="1"/>
    <col min="15" max="16384" width="9.140625" style="11" customWidth="1"/>
  </cols>
  <sheetData>
    <row r="2" ht="15">
      <c r="D2" s="218" t="s">
        <v>279</v>
      </c>
    </row>
    <row r="3" ht="15">
      <c r="D3" s="219" t="str">
        <f>"FROM   "&amp;TEXT('[1]INPUT'!D4,"DD-MM-YYYY")&amp;"  TO  "&amp;TEXT('[1]INPUT'!D5,"DD-MM-YYYY")</f>
        <v>FROM   01-04-2020  TO  30-04-2020</v>
      </c>
    </row>
    <row r="4" ht="15.75" thickBot="1"/>
    <row r="5" spans="1:14" ht="37.5" customHeight="1" thickBot="1" thickTop="1">
      <c r="A5" s="220" t="s">
        <v>280</v>
      </c>
      <c r="B5" s="221" t="s">
        <v>281</v>
      </c>
      <c r="C5" s="220" t="s">
        <v>282</v>
      </c>
      <c r="D5" s="220" t="s">
        <v>102</v>
      </c>
      <c r="E5" s="220" t="s">
        <v>283</v>
      </c>
      <c r="F5" s="220" t="s">
        <v>284</v>
      </c>
      <c r="G5" s="220" t="s">
        <v>285</v>
      </c>
      <c r="H5" s="220" t="s">
        <v>286</v>
      </c>
      <c r="I5" s="220" t="s">
        <v>287</v>
      </c>
      <c r="J5" s="220" t="s">
        <v>288</v>
      </c>
      <c r="K5" s="220" t="s">
        <v>289</v>
      </c>
      <c r="L5" s="220" t="s">
        <v>5</v>
      </c>
      <c r="M5" s="220" t="s">
        <v>290</v>
      </c>
      <c r="N5" s="220" t="s">
        <v>291</v>
      </c>
    </row>
    <row r="6" spans="1:14" ht="15.75" thickTop="1">
      <c r="A6" s="222" t="s">
        <v>292</v>
      </c>
      <c r="B6" s="222" t="s">
        <v>292</v>
      </c>
      <c r="C6" s="223" t="s">
        <v>292</v>
      </c>
      <c r="D6" s="224" t="s">
        <v>111</v>
      </c>
      <c r="E6" s="225" t="s">
        <v>293</v>
      </c>
      <c r="F6" s="226" t="s">
        <v>294</v>
      </c>
      <c r="G6" s="224" t="s">
        <v>295</v>
      </c>
      <c r="H6" s="224" t="s">
        <v>296</v>
      </c>
      <c r="I6" s="226" t="s">
        <v>297</v>
      </c>
      <c r="J6" s="227" t="s">
        <v>298</v>
      </c>
      <c r="K6" s="228" t="s">
        <v>298</v>
      </c>
      <c r="L6" s="229">
        <v>1210</v>
      </c>
      <c r="M6" s="230">
        <v>1000</v>
      </c>
      <c r="N6" s="231">
        <v>1210000</v>
      </c>
    </row>
    <row r="7" spans="1:14" ht="15">
      <c r="A7" s="222" t="s">
        <v>292</v>
      </c>
      <c r="B7" s="222" t="s">
        <v>292</v>
      </c>
      <c r="C7" s="223" t="s">
        <v>292</v>
      </c>
      <c r="D7" s="224" t="s">
        <v>120</v>
      </c>
      <c r="E7" s="225" t="s">
        <v>293</v>
      </c>
      <c r="F7" s="226" t="s">
        <v>294</v>
      </c>
      <c r="G7" s="224" t="s">
        <v>299</v>
      </c>
      <c r="H7" s="224" t="s">
        <v>300</v>
      </c>
      <c r="I7" s="226" t="s">
        <v>297</v>
      </c>
      <c r="J7" s="227" t="s">
        <v>298</v>
      </c>
      <c r="K7" s="228" t="s">
        <v>298</v>
      </c>
      <c r="L7" s="229">
        <v>437</v>
      </c>
      <c r="M7" s="230">
        <v>1000</v>
      </c>
      <c r="N7" s="231">
        <v>437000</v>
      </c>
    </row>
    <row r="8" spans="1:14" ht="15">
      <c r="A8" s="222" t="s">
        <v>292</v>
      </c>
      <c r="B8" s="222" t="s">
        <v>292</v>
      </c>
      <c r="C8" s="223" t="s">
        <v>292</v>
      </c>
      <c r="D8" s="224" t="s">
        <v>124</v>
      </c>
      <c r="E8" s="225" t="s">
        <v>293</v>
      </c>
      <c r="F8" s="226" t="s">
        <v>294</v>
      </c>
      <c r="G8" s="224" t="s">
        <v>301</v>
      </c>
      <c r="H8" s="224" t="s">
        <v>302</v>
      </c>
      <c r="I8" s="226" t="s">
        <v>297</v>
      </c>
      <c r="J8" s="227" t="s">
        <v>298</v>
      </c>
      <c r="K8" s="228" t="s">
        <v>298</v>
      </c>
      <c r="L8" s="229">
        <v>6</v>
      </c>
      <c r="M8" s="230">
        <v>1000000</v>
      </c>
      <c r="N8" s="231">
        <v>6000000</v>
      </c>
    </row>
    <row r="9" spans="1:14" ht="15">
      <c r="A9" s="222" t="s">
        <v>292</v>
      </c>
      <c r="B9" s="222" t="s">
        <v>292</v>
      </c>
      <c r="C9" s="223" t="s">
        <v>292</v>
      </c>
      <c r="D9" s="224" t="s">
        <v>124</v>
      </c>
      <c r="E9" s="225" t="s">
        <v>293</v>
      </c>
      <c r="F9" s="226" t="s">
        <v>294</v>
      </c>
      <c r="G9" s="224" t="s">
        <v>303</v>
      </c>
      <c r="H9" s="224" t="s">
        <v>304</v>
      </c>
      <c r="I9" s="226" t="s">
        <v>297</v>
      </c>
      <c r="J9" s="227" t="s">
        <v>298</v>
      </c>
      <c r="K9" s="228" t="s">
        <v>298</v>
      </c>
      <c r="L9" s="229">
        <v>2.5</v>
      </c>
      <c r="M9" s="230">
        <v>1000000</v>
      </c>
      <c r="N9" s="231">
        <v>2500000</v>
      </c>
    </row>
    <row r="10" spans="1:14" ht="15">
      <c r="A10" s="222" t="s">
        <v>292</v>
      </c>
      <c r="B10" s="222" t="s">
        <v>292</v>
      </c>
      <c r="C10" s="223" t="s">
        <v>292</v>
      </c>
      <c r="D10" s="224" t="s">
        <v>124</v>
      </c>
      <c r="E10" s="225" t="s">
        <v>293</v>
      </c>
      <c r="F10" s="226" t="s">
        <v>294</v>
      </c>
      <c r="G10" s="224" t="s">
        <v>305</v>
      </c>
      <c r="H10" s="224" t="s">
        <v>306</v>
      </c>
      <c r="I10" s="226" t="s">
        <v>297</v>
      </c>
      <c r="J10" s="227" t="s">
        <v>298</v>
      </c>
      <c r="K10" s="228" t="s">
        <v>298</v>
      </c>
      <c r="L10" s="229">
        <v>0</v>
      </c>
      <c r="M10" s="230">
        <v>0</v>
      </c>
      <c r="N10" s="231">
        <v>1375000</v>
      </c>
    </row>
    <row r="11" spans="1:14" ht="15">
      <c r="A11" s="222" t="s">
        <v>292</v>
      </c>
      <c r="B11" s="222" t="s">
        <v>292</v>
      </c>
      <c r="C11" s="223" t="s">
        <v>292</v>
      </c>
      <c r="D11" s="224" t="s">
        <v>126</v>
      </c>
      <c r="E11" s="225" t="s">
        <v>293</v>
      </c>
      <c r="F11" s="226" t="s">
        <v>294</v>
      </c>
      <c r="G11" s="224" t="s">
        <v>307</v>
      </c>
      <c r="H11" s="224" t="s">
        <v>308</v>
      </c>
      <c r="I11" s="226" t="s">
        <v>297</v>
      </c>
      <c r="J11" s="227" t="s">
        <v>298</v>
      </c>
      <c r="K11" s="228" t="s">
        <v>298</v>
      </c>
      <c r="L11" s="229">
        <v>6</v>
      </c>
      <c r="M11" s="230">
        <v>1000000</v>
      </c>
      <c r="N11" s="231">
        <v>6000000</v>
      </c>
    </row>
    <row r="12" spans="1:14" ht="15">
      <c r="A12" s="222" t="s">
        <v>292</v>
      </c>
      <c r="B12" s="222" t="s">
        <v>292</v>
      </c>
      <c r="C12" s="223" t="s">
        <v>292</v>
      </c>
      <c r="D12" s="224" t="s">
        <v>126</v>
      </c>
      <c r="E12" s="225" t="s">
        <v>293</v>
      </c>
      <c r="F12" s="226" t="s">
        <v>294</v>
      </c>
      <c r="G12" s="224" t="s">
        <v>309</v>
      </c>
      <c r="H12" s="224" t="s">
        <v>310</v>
      </c>
      <c r="I12" s="226" t="s">
        <v>297</v>
      </c>
      <c r="J12" s="227" t="s">
        <v>298</v>
      </c>
      <c r="K12" s="228" t="s">
        <v>298</v>
      </c>
      <c r="L12" s="229">
        <v>15122</v>
      </c>
      <c r="M12" s="230">
        <v>1000</v>
      </c>
      <c r="N12" s="231">
        <v>15122000</v>
      </c>
    </row>
    <row r="13" spans="1:14" ht="15">
      <c r="A13" s="222" t="s">
        <v>292</v>
      </c>
      <c r="B13" s="222" t="s">
        <v>292</v>
      </c>
      <c r="C13" s="223" t="s">
        <v>292</v>
      </c>
      <c r="D13" s="224" t="s">
        <v>126</v>
      </c>
      <c r="E13" s="225" t="s">
        <v>293</v>
      </c>
      <c r="F13" s="226" t="s">
        <v>294</v>
      </c>
      <c r="G13" s="224" t="s">
        <v>311</v>
      </c>
      <c r="H13" s="224" t="s">
        <v>312</v>
      </c>
      <c r="I13" s="226" t="s">
        <v>297</v>
      </c>
      <c r="J13" s="227" t="s">
        <v>298</v>
      </c>
      <c r="K13" s="228" t="s">
        <v>298</v>
      </c>
      <c r="L13" s="229">
        <v>0</v>
      </c>
      <c r="M13" s="230">
        <v>0</v>
      </c>
      <c r="N13" s="231">
        <v>8937500</v>
      </c>
    </row>
    <row r="14" spans="1:14" ht="15">
      <c r="A14" s="222" t="s">
        <v>292</v>
      </c>
      <c r="B14" s="222" t="s">
        <v>292</v>
      </c>
      <c r="C14" s="223" t="s">
        <v>292</v>
      </c>
      <c r="D14" s="224" t="s">
        <v>128</v>
      </c>
      <c r="E14" s="225" t="s">
        <v>293</v>
      </c>
      <c r="F14" s="226" t="s">
        <v>294</v>
      </c>
      <c r="G14" s="224" t="s">
        <v>313</v>
      </c>
      <c r="H14" s="224" t="s">
        <v>314</v>
      </c>
      <c r="I14" s="226" t="s">
        <v>297</v>
      </c>
      <c r="J14" s="227" t="s">
        <v>298</v>
      </c>
      <c r="K14" s="228" t="s">
        <v>298</v>
      </c>
      <c r="L14" s="229">
        <v>106</v>
      </c>
      <c r="M14" s="230">
        <v>1000</v>
      </c>
      <c r="N14" s="231">
        <v>106000</v>
      </c>
    </row>
    <row r="15" spans="1:14" ht="15">
      <c r="A15" s="222" t="s">
        <v>292</v>
      </c>
      <c r="B15" s="222" t="s">
        <v>292</v>
      </c>
      <c r="C15" s="223" t="s">
        <v>292</v>
      </c>
      <c r="D15" s="224" t="s">
        <v>121</v>
      </c>
      <c r="E15" s="225" t="s">
        <v>293</v>
      </c>
      <c r="F15" s="226" t="s">
        <v>294</v>
      </c>
      <c r="G15" s="224" t="s">
        <v>315</v>
      </c>
      <c r="H15" s="224" t="s">
        <v>316</v>
      </c>
      <c r="I15" s="226" t="s">
        <v>297</v>
      </c>
      <c r="J15" s="227" t="s">
        <v>298</v>
      </c>
      <c r="K15" s="228" t="s">
        <v>298</v>
      </c>
      <c r="L15" s="229">
        <v>0</v>
      </c>
      <c r="M15" s="230">
        <v>0</v>
      </c>
      <c r="N15" s="231">
        <v>6451381.93</v>
      </c>
    </row>
    <row r="16" spans="1:14" ht="15">
      <c r="A16" s="222" t="s">
        <v>292</v>
      </c>
      <c r="B16" s="222" t="s">
        <v>292</v>
      </c>
      <c r="C16" s="223" t="s">
        <v>292</v>
      </c>
      <c r="D16" s="224" t="s">
        <v>121</v>
      </c>
      <c r="E16" s="225" t="s">
        <v>293</v>
      </c>
      <c r="F16" s="226" t="s">
        <v>294</v>
      </c>
      <c r="G16" s="224" t="s">
        <v>317</v>
      </c>
      <c r="H16" s="224" t="s">
        <v>318</v>
      </c>
      <c r="I16" s="226" t="s">
        <v>297</v>
      </c>
      <c r="J16" s="227" t="s">
        <v>298</v>
      </c>
      <c r="K16" s="228" t="s">
        <v>298</v>
      </c>
      <c r="L16" s="229">
        <v>0</v>
      </c>
      <c r="M16" s="230">
        <v>0</v>
      </c>
      <c r="N16" s="231">
        <v>3584101.07</v>
      </c>
    </row>
    <row r="17" spans="1:14" ht="15">
      <c r="A17" s="222" t="s">
        <v>292</v>
      </c>
      <c r="B17" s="222" t="s">
        <v>292</v>
      </c>
      <c r="C17" s="223" t="s">
        <v>292</v>
      </c>
      <c r="D17" s="224" t="s">
        <v>121</v>
      </c>
      <c r="E17" s="225" t="s">
        <v>293</v>
      </c>
      <c r="F17" s="226" t="s">
        <v>294</v>
      </c>
      <c r="G17" s="224" t="s">
        <v>319</v>
      </c>
      <c r="H17" s="224" t="s">
        <v>320</v>
      </c>
      <c r="I17" s="226" t="s">
        <v>297</v>
      </c>
      <c r="J17" s="227" t="s">
        <v>298</v>
      </c>
      <c r="K17" s="228" t="s">
        <v>298</v>
      </c>
      <c r="L17" s="229">
        <v>0.5</v>
      </c>
      <c r="M17" s="230">
        <v>1000000</v>
      </c>
      <c r="N17" s="231">
        <v>500000</v>
      </c>
    </row>
    <row r="18" spans="1:14" ht="15">
      <c r="A18" s="222" t="s">
        <v>292</v>
      </c>
      <c r="B18" s="222" t="s">
        <v>292</v>
      </c>
      <c r="C18" s="223" t="s">
        <v>292</v>
      </c>
      <c r="D18" s="224" t="s">
        <v>121</v>
      </c>
      <c r="E18" s="225" t="s">
        <v>293</v>
      </c>
      <c r="F18" s="226" t="s">
        <v>294</v>
      </c>
      <c r="G18" s="224" t="s">
        <v>321</v>
      </c>
      <c r="H18" s="224" t="s">
        <v>322</v>
      </c>
      <c r="I18" s="226" t="s">
        <v>297</v>
      </c>
      <c r="J18" s="227" t="s">
        <v>298</v>
      </c>
      <c r="K18" s="228" t="s">
        <v>298</v>
      </c>
      <c r="L18" s="229">
        <v>0</v>
      </c>
      <c r="M18" s="230">
        <v>0</v>
      </c>
      <c r="N18" s="231">
        <v>687500</v>
      </c>
    </row>
    <row r="19" spans="1:14" ht="15">
      <c r="A19" s="222" t="s">
        <v>292</v>
      </c>
      <c r="B19" s="222" t="s">
        <v>292</v>
      </c>
      <c r="C19" s="223" t="s">
        <v>292</v>
      </c>
      <c r="D19" s="224" t="s">
        <v>122</v>
      </c>
      <c r="E19" s="225" t="s">
        <v>293</v>
      </c>
      <c r="F19" s="226" t="s">
        <v>294</v>
      </c>
      <c r="G19" s="224" t="s">
        <v>323</v>
      </c>
      <c r="H19" s="224" t="s">
        <v>324</v>
      </c>
      <c r="I19" s="226" t="s">
        <v>297</v>
      </c>
      <c r="J19" s="227" t="s">
        <v>298</v>
      </c>
      <c r="K19" s="228" t="s">
        <v>298</v>
      </c>
      <c r="L19" s="229">
        <v>0</v>
      </c>
      <c r="M19" s="230">
        <v>0</v>
      </c>
      <c r="N19" s="231">
        <v>687500</v>
      </c>
    </row>
    <row r="20" spans="1:14" ht="15">
      <c r="A20" s="222" t="s">
        <v>325</v>
      </c>
      <c r="B20" s="222" t="s">
        <v>325</v>
      </c>
      <c r="C20" s="223" t="s">
        <v>325</v>
      </c>
      <c r="D20" s="224" t="s">
        <v>111</v>
      </c>
      <c r="E20" s="225" t="s">
        <v>326</v>
      </c>
      <c r="F20" s="226" t="s">
        <v>37</v>
      </c>
      <c r="G20" s="224" t="s">
        <v>327</v>
      </c>
      <c r="H20" s="224" t="s">
        <v>328</v>
      </c>
      <c r="I20" s="226" t="s">
        <v>297</v>
      </c>
      <c r="J20" s="227" t="s">
        <v>298</v>
      </c>
      <c r="K20" s="228" t="s">
        <v>298</v>
      </c>
      <c r="L20" s="229">
        <v>421.940032</v>
      </c>
      <c r="M20" s="230">
        <v>10000</v>
      </c>
      <c r="N20" s="231">
        <v>4219400.32</v>
      </c>
    </row>
    <row r="21" spans="1:14" ht="15">
      <c r="A21" s="222" t="s">
        <v>325</v>
      </c>
      <c r="B21" s="222" t="s">
        <v>325</v>
      </c>
      <c r="C21" s="223" t="s">
        <v>325</v>
      </c>
      <c r="D21" s="224" t="s">
        <v>111</v>
      </c>
      <c r="E21" s="225" t="s">
        <v>326</v>
      </c>
      <c r="F21" s="226" t="s">
        <v>37</v>
      </c>
      <c r="G21" s="224" t="s">
        <v>329</v>
      </c>
      <c r="H21" s="224" t="s">
        <v>330</v>
      </c>
      <c r="I21" s="226" t="s">
        <v>331</v>
      </c>
      <c r="J21" s="227" t="s">
        <v>298</v>
      </c>
      <c r="K21" s="228" t="s">
        <v>298</v>
      </c>
      <c r="L21" s="229">
        <v>2820.88837</v>
      </c>
      <c r="M21" s="230">
        <v>9996.165854</v>
      </c>
      <c r="N21" s="231">
        <v>28198068</v>
      </c>
    </row>
    <row r="22" spans="1:14" ht="15">
      <c r="A22" s="222" t="s">
        <v>325</v>
      </c>
      <c r="B22" s="222" t="s">
        <v>325</v>
      </c>
      <c r="C22" s="223" t="s">
        <v>325</v>
      </c>
      <c r="D22" s="224" t="s">
        <v>120</v>
      </c>
      <c r="E22" s="225" t="s">
        <v>326</v>
      </c>
      <c r="F22" s="226" t="s">
        <v>37</v>
      </c>
      <c r="G22" s="224" t="s">
        <v>327</v>
      </c>
      <c r="H22" s="224" t="s">
        <v>328</v>
      </c>
      <c r="I22" s="226" t="s">
        <v>297</v>
      </c>
      <c r="J22" s="227" t="s">
        <v>298</v>
      </c>
      <c r="K22" s="228" t="s">
        <v>298</v>
      </c>
      <c r="L22" s="229">
        <v>783.793605</v>
      </c>
      <c r="M22" s="230">
        <v>10000</v>
      </c>
      <c r="N22" s="231">
        <v>7837936.05</v>
      </c>
    </row>
    <row r="23" spans="1:14" ht="15">
      <c r="A23" s="222" t="s">
        <v>325</v>
      </c>
      <c r="B23" s="222" t="s">
        <v>325</v>
      </c>
      <c r="C23" s="223" t="s">
        <v>325</v>
      </c>
      <c r="D23" s="224" t="s">
        <v>120</v>
      </c>
      <c r="E23" s="225" t="s">
        <v>326</v>
      </c>
      <c r="F23" s="226" t="s">
        <v>37</v>
      </c>
      <c r="G23" s="224" t="s">
        <v>329</v>
      </c>
      <c r="H23" s="224" t="s">
        <v>330</v>
      </c>
      <c r="I23" s="226" t="s">
        <v>331</v>
      </c>
      <c r="J23" s="227" t="s">
        <v>298</v>
      </c>
      <c r="K23" s="228" t="s">
        <v>298</v>
      </c>
      <c r="L23" s="229">
        <v>941.202271</v>
      </c>
      <c r="M23" s="230">
        <v>9996.165851</v>
      </c>
      <c r="N23" s="231">
        <v>9408414</v>
      </c>
    </row>
    <row r="24" spans="1:14" ht="15">
      <c r="A24" s="222" t="s">
        <v>325</v>
      </c>
      <c r="B24" s="222" t="s">
        <v>325</v>
      </c>
      <c r="C24" s="223" t="s">
        <v>325</v>
      </c>
      <c r="D24" s="224" t="s">
        <v>124</v>
      </c>
      <c r="E24" s="225" t="s">
        <v>326</v>
      </c>
      <c r="F24" s="226" t="s">
        <v>37</v>
      </c>
      <c r="G24" s="224" t="s">
        <v>327</v>
      </c>
      <c r="H24" s="224" t="s">
        <v>328</v>
      </c>
      <c r="I24" s="226" t="s">
        <v>297</v>
      </c>
      <c r="J24" s="227" t="s">
        <v>298</v>
      </c>
      <c r="K24" s="228" t="s">
        <v>298</v>
      </c>
      <c r="L24" s="229">
        <v>929.449556</v>
      </c>
      <c r="M24" s="230">
        <v>10000</v>
      </c>
      <c r="N24" s="231">
        <v>9294495.56</v>
      </c>
    </row>
    <row r="25" spans="1:14" ht="15">
      <c r="A25" s="222" t="s">
        <v>325</v>
      </c>
      <c r="B25" s="222" t="s">
        <v>325</v>
      </c>
      <c r="C25" s="223" t="s">
        <v>325</v>
      </c>
      <c r="D25" s="224" t="s">
        <v>124</v>
      </c>
      <c r="E25" s="225" t="s">
        <v>326</v>
      </c>
      <c r="F25" s="226" t="s">
        <v>37</v>
      </c>
      <c r="G25" s="224" t="s">
        <v>329</v>
      </c>
      <c r="H25" s="224" t="s">
        <v>330</v>
      </c>
      <c r="I25" s="226" t="s">
        <v>331</v>
      </c>
      <c r="J25" s="227" t="s">
        <v>298</v>
      </c>
      <c r="K25" s="228" t="s">
        <v>298</v>
      </c>
      <c r="L25" s="229">
        <v>1476.9912</v>
      </c>
      <c r="M25" s="230">
        <v>9996.165854</v>
      </c>
      <c r="N25" s="231">
        <v>14764249</v>
      </c>
    </row>
    <row r="26" spans="1:14" ht="15">
      <c r="A26" s="222" t="s">
        <v>325</v>
      </c>
      <c r="B26" s="222" t="s">
        <v>325</v>
      </c>
      <c r="C26" s="223" t="s">
        <v>325</v>
      </c>
      <c r="D26" s="224" t="s">
        <v>126</v>
      </c>
      <c r="E26" s="225" t="s">
        <v>326</v>
      </c>
      <c r="F26" s="226" t="s">
        <v>37</v>
      </c>
      <c r="G26" s="224" t="s">
        <v>327</v>
      </c>
      <c r="H26" s="224" t="s">
        <v>328</v>
      </c>
      <c r="I26" s="226" t="s">
        <v>297</v>
      </c>
      <c r="J26" s="227" t="s">
        <v>298</v>
      </c>
      <c r="K26" s="228" t="s">
        <v>298</v>
      </c>
      <c r="L26" s="229">
        <v>958.198793</v>
      </c>
      <c r="M26" s="230">
        <v>10000</v>
      </c>
      <c r="N26" s="231">
        <v>9581987.93</v>
      </c>
    </row>
    <row r="27" spans="1:14" ht="15">
      <c r="A27" s="222" t="s">
        <v>325</v>
      </c>
      <c r="B27" s="222" t="s">
        <v>325</v>
      </c>
      <c r="C27" s="223" t="s">
        <v>325</v>
      </c>
      <c r="D27" s="224" t="s">
        <v>126</v>
      </c>
      <c r="E27" s="225" t="s">
        <v>326</v>
      </c>
      <c r="F27" s="226" t="s">
        <v>37</v>
      </c>
      <c r="G27" s="224" t="s">
        <v>329</v>
      </c>
      <c r="H27" s="224" t="s">
        <v>330</v>
      </c>
      <c r="I27" s="226" t="s">
        <v>331</v>
      </c>
      <c r="J27" s="227" t="s">
        <v>298</v>
      </c>
      <c r="K27" s="228" t="s">
        <v>298</v>
      </c>
      <c r="L27" s="229">
        <v>4651.847186</v>
      </c>
      <c r="M27" s="230">
        <v>9996.165854</v>
      </c>
      <c r="N27" s="231">
        <v>46500636</v>
      </c>
    </row>
    <row r="28" spans="1:14" ht="15">
      <c r="A28" s="222" t="s">
        <v>325</v>
      </c>
      <c r="B28" s="222" t="s">
        <v>325</v>
      </c>
      <c r="C28" s="223" t="s">
        <v>325</v>
      </c>
      <c r="D28" s="224" t="s">
        <v>128</v>
      </c>
      <c r="E28" s="225" t="s">
        <v>326</v>
      </c>
      <c r="F28" s="226" t="s">
        <v>37</v>
      </c>
      <c r="G28" s="224" t="s">
        <v>327</v>
      </c>
      <c r="H28" s="224" t="s">
        <v>328</v>
      </c>
      <c r="I28" s="226" t="s">
        <v>297</v>
      </c>
      <c r="J28" s="227" t="s">
        <v>298</v>
      </c>
      <c r="K28" s="228" t="s">
        <v>298</v>
      </c>
      <c r="L28" s="229">
        <v>55.388858</v>
      </c>
      <c r="M28" s="230">
        <v>10000</v>
      </c>
      <c r="N28" s="231">
        <v>553888.58</v>
      </c>
    </row>
    <row r="29" spans="1:14" ht="15">
      <c r="A29" s="222" t="s">
        <v>325</v>
      </c>
      <c r="B29" s="222" t="s">
        <v>325</v>
      </c>
      <c r="C29" s="223" t="s">
        <v>325</v>
      </c>
      <c r="D29" s="224" t="s">
        <v>128</v>
      </c>
      <c r="E29" s="225" t="s">
        <v>326</v>
      </c>
      <c r="F29" s="226" t="s">
        <v>37</v>
      </c>
      <c r="G29" s="224" t="s">
        <v>329</v>
      </c>
      <c r="H29" s="224" t="s">
        <v>330</v>
      </c>
      <c r="I29" s="226" t="s">
        <v>331</v>
      </c>
      <c r="J29" s="227" t="s">
        <v>298</v>
      </c>
      <c r="K29" s="228" t="s">
        <v>298</v>
      </c>
      <c r="L29" s="229">
        <v>611.539073</v>
      </c>
      <c r="M29" s="230">
        <v>9996.165854</v>
      </c>
      <c r="N29" s="231">
        <v>6113046</v>
      </c>
    </row>
    <row r="30" spans="1:14" ht="15">
      <c r="A30" s="222" t="s">
        <v>325</v>
      </c>
      <c r="B30" s="222" t="s">
        <v>325</v>
      </c>
      <c r="C30" s="223" t="s">
        <v>325</v>
      </c>
      <c r="D30" s="224" t="s">
        <v>121</v>
      </c>
      <c r="E30" s="225" t="s">
        <v>326</v>
      </c>
      <c r="F30" s="226" t="s">
        <v>37</v>
      </c>
      <c r="G30" s="224" t="s">
        <v>327</v>
      </c>
      <c r="H30" s="224" t="s">
        <v>328</v>
      </c>
      <c r="I30" s="226" t="s">
        <v>297</v>
      </c>
      <c r="J30" s="227" t="s">
        <v>298</v>
      </c>
      <c r="K30" s="228" t="s">
        <v>298</v>
      </c>
      <c r="L30" s="229">
        <v>789.616869</v>
      </c>
      <c r="M30" s="230">
        <v>10000</v>
      </c>
      <c r="N30" s="231">
        <v>7896168.69</v>
      </c>
    </row>
    <row r="31" spans="1:14" ht="15">
      <c r="A31" s="222" t="s">
        <v>325</v>
      </c>
      <c r="B31" s="222" t="s">
        <v>325</v>
      </c>
      <c r="C31" s="223" t="s">
        <v>325</v>
      </c>
      <c r="D31" s="224" t="s">
        <v>121</v>
      </c>
      <c r="E31" s="225" t="s">
        <v>326</v>
      </c>
      <c r="F31" s="226" t="s">
        <v>37</v>
      </c>
      <c r="G31" s="224" t="s">
        <v>329</v>
      </c>
      <c r="H31" s="224" t="s">
        <v>330</v>
      </c>
      <c r="I31" s="226" t="s">
        <v>331</v>
      </c>
      <c r="J31" s="227" t="s">
        <v>298</v>
      </c>
      <c r="K31" s="228" t="s">
        <v>298</v>
      </c>
      <c r="L31" s="229">
        <v>1948.83031</v>
      </c>
      <c r="M31" s="230">
        <v>9996.165854</v>
      </c>
      <c r="N31" s="231">
        <v>19480831</v>
      </c>
    </row>
    <row r="32" spans="1:14" ht="15">
      <c r="A32" s="222" t="s">
        <v>325</v>
      </c>
      <c r="B32" s="222" t="s">
        <v>325</v>
      </c>
      <c r="C32" s="223" t="s">
        <v>325</v>
      </c>
      <c r="D32" s="224" t="s">
        <v>122</v>
      </c>
      <c r="E32" s="225" t="s">
        <v>326</v>
      </c>
      <c r="F32" s="226" t="s">
        <v>37</v>
      </c>
      <c r="G32" s="224" t="s">
        <v>327</v>
      </c>
      <c r="H32" s="224" t="s">
        <v>328</v>
      </c>
      <c r="I32" s="226" t="s">
        <v>297</v>
      </c>
      <c r="J32" s="227" t="s">
        <v>298</v>
      </c>
      <c r="K32" s="228" t="s">
        <v>298</v>
      </c>
      <c r="L32" s="229">
        <v>61.612287</v>
      </c>
      <c r="M32" s="230">
        <v>10000</v>
      </c>
      <c r="N32" s="231">
        <v>616122.87</v>
      </c>
    </row>
    <row r="33" spans="1:14" ht="15">
      <c r="A33" s="222" t="s">
        <v>325</v>
      </c>
      <c r="B33" s="222" t="s">
        <v>325</v>
      </c>
      <c r="C33" s="223" t="s">
        <v>325</v>
      </c>
      <c r="D33" s="224" t="s">
        <v>122</v>
      </c>
      <c r="E33" s="225" t="s">
        <v>326</v>
      </c>
      <c r="F33" s="226" t="s">
        <v>37</v>
      </c>
      <c r="G33" s="224" t="s">
        <v>329</v>
      </c>
      <c r="H33" s="224" t="s">
        <v>330</v>
      </c>
      <c r="I33" s="226" t="s">
        <v>331</v>
      </c>
      <c r="J33" s="227" t="s">
        <v>298</v>
      </c>
      <c r="K33" s="228" t="s">
        <v>298</v>
      </c>
      <c r="L33" s="229">
        <v>548.70159</v>
      </c>
      <c r="M33" s="230">
        <v>9996.165858</v>
      </c>
      <c r="N33" s="231">
        <v>5484912.1</v>
      </c>
    </row>
    <row r="34" spans="1:14" ht="15">
      <c r="A34" s="222" t="s">
        <v>332</v>
      </c>
      <c r="B34" s="222" t="s">
        <v>332</v>
      </c>
      <c r="C34" s="223" t="s">
        <v>332</v>
      </c>
      <c r="D34" s="224" t="s">
        <v>111</v>
      </c>
      <c r="E34" s="225" t="s">
        <v>326</v>
      </c>
      <c r="F34" s="226" t="s">
        <v>37</v>
      </c>
      <c r="G34" s="224" t="s">
        <v>333</v>
      </c>
      <c r="H34" s="224" t="s">
        <v>334</v>
      </c>
      <c r="I34" s="226" t="s">
        <v>331</v>
      </c>
      <c r="J34" s="227" t="s">
        <v>298</v>
      </c>
      <c r="K34" s="228" t="s">
        <v>298</v>
      </c>
      <c r="L34" s="229">
        <v>2820.933613</v>
      </c>
      <c r="M34" s="230">
        <v>9999.520574</v>
      </c>
      <c r="N34" s="231">
        <v>28207983.7</v>
      </c>
    </row>
    <row r="35" spans="1:14" ht="15">
      <c r="A35" s="222" t="s">
        <v>332</v>
      </c>
      <c r="B35" s="222" t="s">
        <v>332</v>
      </c>
      <c r="C35" s="223" t="s">
        <v>332</v>
      </c>
      <c r="D35" s="224" t="s">
        <v>111</v>
      </c>
      <c r="E35" s="225" t="s">
        <v>326</v>
      </c>
      <c r="F35" s="226" t="s">
        <v>37</v>
      </c>
      <c r="G35" s="224" t="s">
        <v>329</v>
      </c>
      <c r="H35" s="224" t="s">
        <v>330</v>
      </c>
      <c r="I35" s="226" t="s">
        <v>297</v>
      </c>
      <c r="J35" s="227" t="s">
        <v>298</v>
      </c>
      <c r="K35" s="228" t="s">
        <v>298</v>
      </c>
      <c r="L35" s="229">
        <v>2820.88837</v>
      </c>
      <c r="M35" s="230">
        <v>10000</v>
      </c>
      <c r="N35" s="231">
        <v>28208883.7</v>
      </c>
    </row>
    <row r="36" spans="1:14" ht="15">
      <c r="A36" s="222" t="s">
        <v>332</v>
      </c>
      <c r="B36" s="222" t="s">
        <v>332</v>
      </c>
      <c r="C36" s="223" t="s">
        <v>332</v>
      </c>
      <c r="D36" s="224" t="s">
        <v>120</v>
      </c>
      <c r="E36" s="225" t="s">
        <v>326</v>
      </c>
      <c r="F36" s="226" t="s">
        <v>37</v>
      </c>
      <c r="G36" s="224" t="s">
        <v>333</v>
      </c>
      <c r="H36" s="224" t="s">
        <v>334</v>
      </c>
      <c r="I36" s="226" t="s">
        <v>331</v>
      </c>
      <c r="J36" s="227" t="s">
        <v>298</v>
      </c>
      <c r="K36" s="228" t="s">
        <v>298</v>
      </c>
      <c r="L36" s="229">
        <v>941.157392</v>
      </c>
      <c r="M36" s="230">
        <v>9999.520569</v>
      </c>
      <c r="N36" s="231">
        <v>9411122.7</v>
      </c>
    </row>
    <row r="37" spans="1:14" ht="15">
      <c r="A37" s="222" t="s">
        <v>332</v>
      </c>
      <c r="B37" s="222" t="s">
        <v>332</v>
      </c>
      <c r="C37" s="223" t="s">
        <v>332</v>
      </c>
      <c r="D37" s="224" t="s">
        <v>120</v>
      </c>
      <c r="E37" s="225" t="s">
        <v>326</v>
      </c>
      <c r="F37" s="226" t="s">
        <v>37</v>
      </c>
      <c r="G37" s="224" t="s">
        <v>329</v>
      </c>
      <c r="H37" s="224" t="s">
        <v>330</v>
      </c>
      <c r="I37" s="226" t="s">
        <v>297</v>
      </c>
      <c r="J37" s="227" t="s">
        <v>298</v>
      </c>
      <c r="K37" s="228" t="s">
        <v>298</v>
      </c>
      <c r="L37" s="229">
        <v>941.202271</v>
      </c>
      <c r="M37" s="230">
        <v>10000</v>
      </c>
      <c r="N37" s="231">
        <v>9412022.71</v>
      </c>
    </row>
    <row r="38" spans="1:14" ht="15">
      <c r="A38" s="222" t="s">
        <v>332</v>
      </c>
      <c r="B38" s="222" t="s">
        <v>332</v>
      </c>
      <c r="C38" s="223" t="s">
        <v>332</v>
      </c>
      <c r="D38" s="224" t="s">
        <v>124</v>
      </c>
      <c r="E38" s="225" t="s">
        <v>326</v>
      </c>
      <c r="F38" s="226" t="s">
        <v>37</v>
      </c>
      <c r="G38" s="224" t="s">
        <v>333</v>
      </c>
      <c r="H38" s="224" t="s">
        <v>334</v>
      </c>
      <c r="I38" s="226" t="s">
        <v>331</v>
      </c>
      <c r="J38" s="227" t="s">
        <v>298</v>
      </c>
      <c r="K38" s="228" t="s">
        <v>298</v>
      </c>
      <c r="L38" s="229">
        <v>1476.97201</v>
      </c>
      <c r="M38" s="230">
        <v>9999.520573</v>
      </c>
      <c r="N38" s="231">
        <v>14769012</v>
      </c>
    </row>
    <row r="39" spans="1:14" ht="15">
      <c r="A39" s="222" t="s">
        <v>332</v>
      </c>
      <c r="B39" s="222" t="s">
        <v>332</v>
      </c>
      <c r="C39" s="223" t="s">
        <v>332</v>
      </c>
      <c r="D39" s="224" t="s">
        <v>124</v>
      </c>
      <c r="E39" s="225" t="s">
        <v>326</v>
      </c>
      <c r="F39" s="226" t="s">
        <v>37</v>
      </c>
      <c r="G39" s="224" t="s">
        <v>329</v>
      </c>
      <c r="H39" s="224" t="s">
        <v>330</v>
      </c>
      <c r="I39" s="226" t="s">
        <v>297</v>
      </c>
      <c r="J39" s="227" t="s">
        <v>298</v>
      </c>
      <c r="K39" s="228" t="s">
        <v>298</v>
      </c>
      <c r="L39" s="229">
        <v>1476.9912</v>
      </c>
      <c r="M39" s="230">
        <v>10000</v>
      </c>
      <c r="N39" s="231">
        <v>14769912</v>
      </c>
    </row>
    <row r="40" spans="1:14" ht="15">
      <c r="A40" s="222" t="s">
        <v>332</v>
      </c>
      <c r="B40" s="222" t="s">
        <v>332</v>
      </c>
      <c r="C40" s="223" t="s">
        <v>332</v>
      </c>
      <c r="D40" s="224" t="s">
        <v>126</v>
      </c>
      <c r="E40" s="225" t="s">
        <v>326</v>
      </c>
      <c r="F40" s="226" t="s">
        <v>37</v>
      </c>
      <c r="G40" s="224" t="s">
        <v>333</v>
      </c>
      <c r="H40" s="224" t="s">
        <v>334</v>
      </c>
      <c r="I40" s="226" t="s">
        <v>331</v>
      </c>
      <c r="J40" s="227" t="s">
        <v>298</v>
      </c>
      <c r="K40" s="228" t="s">
        <v>298</v>
      </c>
      <c r="L40" s="229">
        <v>4651.980215</v>
      </c>
      <c r="M40" s="230">
        <v>9999.520572</v>
      </c>
      <c r="N40" s="231">
        <v>46517571.86</v>
      </c>
    </row>
    <row r="41" spans="1:14" ht="15">
      <c r="A41" s="222" t="s">
        <v>332</v>
      </c>
      <c r="B41" s="222" t="s">
        <v>332</v>
      </c>
      <c r="C41" s="223" t="s">
        <v>332</v>
      </c>
      <c r="D41" s="224" t="s">
        <v>126</v>
      </c>
      <c r="E41" s="225" t="s">
        <v>326</v>
      </c>
      <c r="F41" s="226" t="s">
        <v>37</v>
      </c>
      <c r="G41" s="224" t="s">
        <v>329</v>
      </c>
      <c r="H41" s="224" t="s">
        <v>330</v>
      </c>
      <c r="I41" s="226" t="s">
        <v>297</v>
      </c>
      <c r="J41" s="227" t="s">
        <v>298</v>
      </c>
      <c r="K41" s="228" t="s">
        <v>298</v>
      </c>
      <c r="L41" s="229">
        <v>4651.847186</v>
      </c>
      <c r="M41" s="230">
        <v>10000</v>
      </c>
      <c r="N41" s="231">
        <v>46518471.86</v>
      </c>
    </row>
    <row r="42" spans="1:14" ht="15">
      <c r="A42" s="222" t="s">
        <v>332</v>
      </c>
      <c r="B42" s="222" t="s">
        <v>332</v>
      </c>
      <c r="C42" s="223" t="s">
        <v>332</v>
      </c>
      <c r="D42" s="224" t="s">
        <v>128</v>
      </c>
      <c r="E42" s="225" t="s">
        <v>326</v>
      </c>
      <c r="F42" s="226" t="s">
        <v>37</v>
      </c>
      <c r="G42" s="224" t="s">
        <v>333</v>
      </c>
      <c r="H42" s="224" t="s">
        <v>334</v>
      </c>
      <c r="I42" s="226" t="s">
        <v>331</v>
      </c>
      <c r="J42" s="227" t="s">
        <v>298</v>
      </c>
      <c r="K42" s="228" t="s">
        <v>298</v>
      </c>
      <c r="L42" s="229">
        <v>611.478389</v>
      </c>
      <c r="M42" s="230">
        <v>9999.520572</v>
      </c>
      <c r="N42" s="231">
        <v>6114490.73</v>
      </c>
    </row>
    <row r="43" spans="1:14" ht="15">
      <c r="A43" s="222" t="s">
        <v>332</v>
      </c>
      <c r="B43" s="222" t="s">
        <v>332</v>
      </c>
      <c r="C43" s="223" t="s">
        <v>332</v>
      </c>
      <c r="D43" s="224" t="s">
        <v>128</v>
      </c>
      <c r="E43" s="225" t="s">
        <v>326</v>
      </c>
      <c r="F43" s="226" t="s">
        <v>37</v>
      </c>
      <c r="G43" s="224" t="s">
        <v>329</v>
      </c>
      <c r="H43" s="224" t="s">
        <v>330</v>
      </c>
      <c r="I43" s="226" t="s">
        <v>297</v>
      </c>
      <c r="J43" s="227" t="s">
        <v>298</v>
      </c>
      <c r="K43" s="228" t="s">
        <v>298</v>
      </c>
      <c r="L43" s="229">
        <v>611.539073</v>
      </c>
      <c r="M43" s="230">
        <v>10000</v>
      </c>
      <c r="N43" s="231">
        <v>6115390.73</v>
      </c>
    </row>
    <row r="44" spans="1:14" ht="15">
      <c r="A44" s="222" t="s">
        <v>332</v>
      </c>
      <c r="B44" s="222" t="s">
        <v>332</v>
      </c>
      <c r="C44" s="223" t="s">
        <v>332</v>
      </c>
      <c r="D44" s="224" t="s">
        <v>121</v>
      </c>
      <c r="E44" s="225" t="s">
        <v>326</v>
      </c>
      <c r="F44" s="226" t="s">
        <v>37</v>
      </c>
      <c r="G44" s="224" t="s">
        <v>333</v>
      </c>
      <c r="H44" s="224" t="s">
        <v>334</v>
      </c>
      <c r="I44" s="226" t="s">
        <v>331</v>
      </c>
      <c r="J44" s="227" t="s">
        <v>298</v>
      </c>
      <c r="K44" s="228" t="s">
        <v>298</v>
      </c>
      <c r="L44" s="229">
        <v>1948.833743</v>
      </c>
      <c r="M44" s="230">
        <v>9999.52057</v>
      </c>
      <c r="N44" s="231">
        <v>19487403.1</v>
      </c>
    </row>
    <row r="45" spans="1:14" ht="15">
      <c r="A45" s="222" t="s">
        <v>332</v>
      </c>
      <c r="B45" s="222" t="s">
        <v>332</v>
      </c>
      <c r="C45" s="223" t="s">
        <v>332</v>
      </c>
      <c r="D45" s="224" t="s">
        <v>121</v>
      </c>
      <c r="E45" s="225" t="s">
        <v>326</v>
      </c>
      <c r="F45" s="226" t="s">
        <v>37</v>
      </c>
      <c r="G45" s="224" t="s">
        <v>329</v>
      </c>
      <c r="H45" s="224" t="s">
        <v>330</v>
      </c>
      <c r="I45" s="226" t="s">
        <v>297</v>
      </c>
      <c r="J45" s="227" t="s">
        <v>298</v>
      </c>
      <c r="K45" s="228" t="s">
        <v>298</v>
      </c>
      <c r="L45" s="229">
        <v>1948.83031</v>
      </c>
      <c r="M45" s="230">
        <v>10000</v>
      </c>
      <c r="N45" s="231">
        <v>19488303.1</v>
      </c>
    </row>
    <row r="46" spans="1:14" ht="15">
      <c r="A46" s="222" t="s">
        <v>332</v>
      </c>
      <c r="B46" s="222" t="s">
        <v>332</v>
      </c>
      <c r="C46" s="223" t="s">
        <v>332</v>
      </c>
      <c r="D46" s="224" t="s">
        <v>122</v>
      </c>
      <c r="E46" s="225" t="s">
        <v>326</v>
      </c>
      <c r="F46" s="226" t="s">
        <v>37</v>
      </c>
      <c r="G46" s="224" t="s">
        <v>333</v>
      </c>
      <c r="H46" s="224" t="s">
        <v>334</v>
      </c>
      <c r="I46" s="226" t="s">
        <v>331</v>
      </c>
      <c r="J46" s="227" t="s">
        <v>298</v>
      </c>
      <c r="K46" s="228" t="s">
        <v>298</v>
      </c>
      <c r="L46" s="229">
        <v>548.644636</v>
      </c>
      <c r="M46" s="230">
        <v>9999.520564</v>
      </c>
      <c r="N46" s="231">
        <v>5486183.32</v>
      </c>
    </row>
    <row r="47" spans="1:14" ht="15">
      <c r="A47" s="222" t="s">
        <v>332</v>
      </c>
      <c r="B47" s="222" t="s">
        <v>332</v>
      </c>
      <c r="C47" s="223" t="s">
        <v>332</v>
      </c>
      <c r="D47" s="224" t="s">
        <v>122</v>
      </c>
      <c r="E47" s="225" t="s">
        <v>326</v>
      </c>
      <c r="F47" s="226" t="s">
        <v>37</v>
      </c>
      <c r="G47" s="224" t="s">
        <v>329</v>
      </c>
      <c r="H47" s="224" t="s">
        <v>330</v>
      </c>
      <c r="I47" s="226" t="s">
        <v>297</v>
      </c>
      <c r="J47" s="227" t="s">
        <v>298</v>
      </c>
      <c r="K47" s="228" t="s">
        <v>298</v>
      </c>
      <c r="L47" s="229">
        <v>548.70159</v>
      </c>
      <c r="M47" s="230">
        <v>10000</v>
      </c>
      <c r="N47" s="231">
        <v>5487015.9</v>
      </c>
    </row>
    <row r="48" spans="1:14" ht="15">
      <c r="A48" s="222" t="s">
        <v>335</v>
      </c>
      <c r="B48" s="222" t="s">
        <v>335</v>
      </c>
      <c r="C48" s="223" t="s">
        <v>335</v>
      </c>
      <c r="D48" s="224" t="s">
        <v>111</v>
      </c>
      <c r="E48" s="225" t="s">
        <v>326</v>
      </c>
      <c r="F48" s="226" t="s">
        <v>37</v>
      </c>
      <c r="G48" s="224" t="s">
        <v>333</v>
      </c>
      <c r="H48" s="224" t="s">
        <v>334</v>
      </c>
      <c r="I48" s="226" t="s">
        <v>297</v>
      </c>
      <c r="J48" s="227" t="s">
        <v>298</v>
      </c>
      <c r="K48" s="228" t="s">
        <v>298</v>
      </c>
      <c r="L48" s="229">
        <v>2820.933613</v>
      </c>
      <c r="M48" s="230">
        <v>10000</v>
      </c>
      <c r="N48" s="231">
        <v>28209336.13</v>
      </c>
    </row>
    <row r="49" spans="1:14" ht="15">
      <c r="A49" s="222" t="s">
        <v>335</v>
      </c>
      <c r="B49" s="222" t="s">
        <v>335</v>
      </c>
      <c r="C49" s="223" t="s">
        <v>335</v>
      </c>
      <c r="D49" s="224" t="s">
        <v>111</v>
      </c>
      <c r="E49" s="225" t="s">
        <v>326</v>
      </c>
      <c r="F49" s="226" t="s">
        <v>37</v>
      </c>
      <c r="G49" s="224" t="s">
        <v>336</v>
      </c>
      <c r="H49" s="224" t="s">
        <v>337</v>
      </c>
      <c r="I49" s="226" t="s">
        <v>331</v>
      </c>
      <c r="J49" s="227" t="s">
        <v>298</v>
      </c>
      <c r="K49" s="228" t="s">
        <v>298</v>
      </c>
      <c r="L49" s="229">
        <v>2820.972859</v>
      </c>
      <c r="M49" s="230">
        <v>9999.52057</v>
      </c>
      <c r="N49" s="231">
        <v>28208376.13</v>
      </c>
    </row>
    <row r="50" spans="1:14" ht="15">
      <c r="A50" s="222" t="s">
        <v>335</v>
      </c>
      <c r="B50" s="222" t="s">
        <v>335</v>
      </c>
      <c r="C50" s="223" t="s">
        <v>335</v>
      </c>
      <c r="D50" s="224" t="s">
        <v>120</v>
      </c>
      <c r="E50" s="225" t="s">
        <v>326</v>
      </c>
      <c r="F50" s="226" t="s">
        <v>37</v>
      </c>
      <c r="G50" s="224" t="s">
        <v>333</v>
      </c>
      <c r="H50" s="224" t="s">
        <v>334</v>
      </c>
      <c r="I50" s="226" t="s">
        <v>297</v>
      </c>
      <c r="J50" s="227" t="s">
        <v>298</v>
      </c>
      <c r="K50" s="228" t="s">
        <v>298</v>
      </c>
      <c r="L50" s="229">
        <v>991.195748</v>
      </c>
      <c r="M50" s="230">
        <v>10000</v>
      </c>
      <c r="N50" s="231">
        <v>9911957.48</v>
      </c>
    </row>
    <row r="51" spans="1:14" ht="15">
      <c r="A51" s="222" t="s">
        <v>335</v>
      </c>
      <c r="B51" s="222" t="s">
        <v>335</v>
      </c>
      <c r="C51" s="223" t="s">
        <v>335</v>
      </c>
      <c r="D51" s="224" t="s">
        <v>120</v>
      </c>
      <c r="E51" s="225" t="s">
        <v>326</v>
      </c>
      <c r="F51" s="226" t="s">
        <v>37</v>
      </c>
      <c r="G51" s="224" t="s">
        <v>336</v>
      </c>
      <c r="H51" s="224" t="s">
        <v>337</v>
      </c>
      <c r="I51" s="226" t="s">
        <v>331</v>
      </c>
      <c r="J51" s="227" t="s">
        <v>298</v>
      </c>
      <c r="K51" s="228" t="s">
        <v>298</v>
      </c>
      <c r="L51" s="229">
        <v>991.147267</v>
      </c>
      <c r="M51" s="230">
        <v>9999.520566</v>
      </c>
      <c r="N51" s="231">
        <v>9910997.48</v>
      </c>
    </row>
    <row r="52" spans="1:14" ht="15">
      <c r="A52" s="222" t="s">
        <v>335</v>
      </c>
      <c r="B52" s="222" t="s">
        <v>335</v>
      </c>
      <c r="C52" s="223" t="s">
        <v>335</v>
      </c>
      <c r="D52" s="224" t="s">
        <v>124</v>
      </c>
      <c r="E52" s="225" t="s">
        <v>326</v>
      </c>
      <c r="F52" s="226" t="s">
        <v>37</v>
      </c>
      <c r="G52" s="224" t="s">
        <v>333</v>
      </c>
      <c r="H52" s="224" t="s">
        <v>334</v>
      </c>
      <c r="I52" s="226" t="s">
        <v>297</v>
      </c>
      <c r="J52" s="227" t="s">
        <v>298</v>
      </c>
      <c r="K52" s="228" t="s">
        <v>298</v>
      </c>
      <c r="L52" s="229">
        <v>2077.432284</v>
      </c>
      <c r="M52" s="230">
        <v>10000</v>
      </c>
      <c r="N52" s="231">
        <v>20774322.84</v>
      </c>
    </row>
    <row r="53" spans="1:14" ht="15">
      <c r="A53" s="222" t="s">
        <v>335</v>
      </c>
      <c r="B53" s="222" t="s">
        <v>335</v>
      </c>
      <c r="C53" s="223" t="s">
        <v>335</v>
      </c>
      <c r="D53" s="224" t="s">
        <v>124</v>
      </c>
      <c r="E53" s="225" t="s">
        <v>326</v>
      </c>
      <c r="F53" s="226" t="s">
        <v>37</v>
      </c>
      <c r="G53" s="224" t="s">
        <v>336</v>
      </c>
      <c r="H53" s="224" t="s">
        <v>337</v>
      </c>
      <c r="I53" s="226" t="s">
        <v>331</v>
      </c>
      <c r="J53" s="227" t="s">
        <v>298</v>
      </c>
      <c r="K53" s="228" t="s">
        <v>298</v>
      </c>
      <c r="L53" s="229">
        <v>2077.435883</v>
      </c>
      <c r="M53" s="230">
        <v>9999.520568</v>
      </c>
      <c r="N53" s="231">
        <v>20773362.84</v>
      </c>
    </row>
    <row r="54" spans="1:14" ht="15">
      <c r="A54" s="222" t="s">
        <v>335</v>
      </c>
      <c r="B54" s="222" t="s">
        <v>335</v>
      </c>
      <c r="C54" s="223" t="s">
        <v>335</v>
      </c>
      <c r="D54" s="224" t="s">
        <v>126</v>
      </c>
      <c r="E54" s="225" t="s">
        <v>326</v>
      </c>
      <c r="F54" s="226" t="s">
        <v>37</v>
      </c>
      <c r="G54" s="224" t="s">
        <v>333</v>
      </c>
      <c r="H54" s="224" t="s">
        <v>334</v>
      </c>
      <c r="I54" s="226" t="s">
        <v>297</v>
      </c>
      <c r="J54" s="227" t="s">
        <v>298</v>
      </c>
      <c r="K54" s="228" t="s">
        <v>298</v>
      </c>
      <c r="L54" s="229">
        <v>4852.13364</v>
      </c>
      <c r="M54" s="230">
        <v>10000</v>
      </c>
      <c r="N54" s="231">
        <v>48521336.4</v>
      </c>
    </row>
    <row r="55" spans="1:14" ht="15">
      <c r="A55" s="222" t="s">
        <v>335</v>
      </c>
      <c r="B55" s="222" t="s">
        <v>335</v>
      </c>
      <c r="C55" s="223" t="s">
        <v>335</v>
      </c>
      <c r="D55" s="224" t="s">
        <v>126</v>
      </c>
      <c r="E55" s="225" t="s">
        <v>326</v>
      </c>
      <c r="F55" s="226" t="s">
        <v>37</v>
      </c>
      <c r="G55" s="224" t="s">
        <v>336</v>
      </c>
      <c r="H55" s="224" t="s">
        <v>337</v>
      </c>
      <c r="I55" s="226" t="s">
        <v>331</v>
      </c>
      <c r="J55" s="227" t="s">
        <v>298</v>
      </c>
      <c r="K55" s="228" t="s">
        <v>298</v>
      </c>
      <c r="L55" s="229">
        <v>4852.270272</v>
      </c>
      <c r="M55" s="230">
        <v>9999.520571</v>
      </c>
      <c r="N55" s="231">
        <v>48520376.4</v>
      </c>
    </row>
    <row r="56" spans="1:14" ht="15">
      <c r="A56" s="222" t="s">
        <v>335</v>
      </c>
      <c r="B56" s="222" t="s">
        <v>335</v>
      </c>
      <c r="C56" s="223" t="s">
        <v>335</v>
      </c>
      <c r="D56" s="224" t="s">
        <v>128</v>
      </c>
      <c r="E56" s="225" t="s">
        <v>326</v>
      </c>
      <c r="F56" s="226" t="s">
        <v>37</v>
      </c>
      <c r="G56" s="224" t="s">
        <v>333</v>
      </c>
      <c r="H56" s="224" t="s">
        <v>334</v>
      </c>
      <c r="I56" s="226" t="s">
        <v>297</v>
      </c>
      <c r="J56" s="227" t="s">
        <v>298</v>
      </c>
      <c r="K56" s="228" t="s">
        <v>298</v>
      </c>
      <c r="L56" s="229">
        <v>611.478389</v>
      </c>
      <c r="M56" s="230">
        <v>10000</v>
      </c>
      <c r="N56" s="231">
        <v>6114783.89</v>
      </c>
    </row>
    <row r="57" spans="1:14" ht="15">
      <c r="A57" s="222" t="s">
        <v>335</v>
      </c>
      <c r="B57" s="222" t="s">
        <v>335</v>
      </c>
      <c r="C57" s="223" t="s">
        <v>335</v>
      </c>
      <c r="D57" s="224" t="s">
        <v>128</v>
      </c>
      <c r="E57" s="225" t="s">
        <v>326</v>
      </c>
      <c r="F57" s="226" t="s">
        <v>37</v>
      </c>
      <c r="G57" s="224" t="s">
        <v>336</v>
      </c>
      <c r="H57" s="224" t="s">
        <v>337</v>
      </c>
      <c r="I57" s="226" t="s">
        <v>331</v>
      </c>
      <c r="J57" s="227" t="s">
        <v>298</v>
      </c>
      <c r="K57" s="228" t="s">
        <v>298</v>
      </c>
      <c r="L57" s="229">
        <v>611.411702</v>
      </c>
      <c r="M57" s="230">
        <v>9999.520569</v>
      </c>
      <c r="N57" s="231">
        <v>6113823.89</v>
      </c>
    </row>
    <row r="58" spans="1:14" ht="15">
      <c r="A58" s="222" t="s">
        <v>335</v>
      </c>
      <c r="B58" s="222" t="s">
        <v>335</v>
      </c>
      <c r="C58" s="223" t="s">
        <v>335</v>
      </c>
      <c r="D58" s="224" t="s">
        <v>121</v>
      </c>
      <c r="E58" s="225" t="s">
        <v>326</v>
      </c>
      <c r="F58" s="226" t="s">
        <v>37</v>
      </c>
      <c r="G58" s="224" t="s">
        <v>333</v>
      </c>
      <c r="H58" s="224" t="s">
        <v>334</v>
      </c>
      <c r="I58" s="226" t="s">
        <v>297</v>
      </c>
      <c r="J58" s="227" t="s">
        <v>298</v>
      </c>
      <c r="K58" s="228" t="s">
        <v>298</v>
      </c>
      <c r="L58" s="229">
        <v>1998.872099</v>
      </c>
      <c r="M58" s="230">
        <v>10000</v>
      </c>
      <c r="N58" s="231">
        <v>19988720.99</v>
      </c>
    </row>
    <row r="59" spans="1:14" ht="15">
      <c r="A59" s="222" t="s">
        <v>335</v>
      </c>
      <c r="B59" s="222" t="s">
        <v>335</v>
      </c>
      <c r="C59" s="223" t="s">
        <v>335</v>
      </c>
      <c r="D59" s="224" t="s">
        <v>121</v>
      </c>
      <c r="E59" s="225" t="s">
        <v>326</v>
      </c>
      <c r="F59" s="226" t="s">
        <v>37</v>
      </c>
      <c r="G59" s="224" t="s">
        <v>336</v>
      </c>
      <c r="H59" s="224" t="s">
        <v>337</v>
      </c>
      <c r="I59" s="226" t="s">
        <v>331</v>
      </c>
      <c r="J59" s="227" t="s">
        <v>298</v>
      </c>
      <c r="K59" s="228" t="s">
        <v>298</v>
      </c>
      <c r="L59" s="229">
        <v>1998.871931</v>
      </c>
      <c r="M59" s="230">
        <v>9999.52057</v>
      </c>
      <c r="N59" s="231">
        <v>19987760.99</v>
      </c>
    </row>
    <row r="60" spans="1:14" ht="15">
      <c r="A60" s="222" t="s">
        <v>335</v>
      </c>
      <c r="B60" s="222" t="s">
        <v>335</v>
      </c>
      <c r="C60" s="223" t="s">
        <v>335</v>
      </c>
      <c r="D60" s="224" t="s">
        <v>122</v>
      </c>
      <c r="E60" s="225" t="s">
        <v>326</v>
      </c>
      <c r="F60" s="226" t="s">
        <v>37</v>
      </c>
      <c r="G60" s="224" t="s">
        <v>333</v>
      </c>
      <c r="H60" s="224" t="s">
        <v>334</v>
      </c>
      <c r="I60" s="226" t="s">
        <v>297</v>
      </c>
      <c r="J60" s="227" t="s">
        <v>298</v>
      </c>
      <c r="K60" s="228" t="s">
        <v>298</v>
      </c>
      <c r="L60" s="229">
        <v>647.954225</v>
      </c>
      <c r="M60" s="230">
        <v>10000</v>
      </c>
      <c r="N60" s="231">
        <v>6479542.25</v>
      </c>
    </row>
    <row r="61" spans="1:14" ht="15">
      <c r="A61" s="222" t="s">
        <v>335</v>
      </c>
      <c r="B61" s="222" t="s">
        <v>335</v>
      </c>
      <c r="C61" s="223" t="s">
        <v>335</v>
      </c>
      <c r="D61" s="224" t="s">
        <v>122</v>
      </c>
      <c r="E61" s="225" t="s">
        <v>326</v>
      </c>
      <c r="F61" s="226" t="s">
        <v>37</v>
      </c>
      <c r="G61" s="224" t="s">
        <v>336</v>
      </c>
      <c r="H61" s="224" t="s">
        <v>337</v>
      </c>
      <c r="I61" s="226" t="s">
        <v>331</v>
      </c>
      <c r="J61" s="227" t="s">
        <v>298</v>
      </c>
      <c r="K61" s="228" t="s">
        <v>298</v>
      </c>
      <c r="L61" s="229">
        <v>647.890086</v>
      </c>
      <c r="M61" s="230">
        <v>9999.520567</v>
      </c>
      <c r="N61" s="231">
        <v>6478590.24</v>
      </c>
    </row>
    <row r="62" spans="1:14" ht="15">
      <c r="A62" s="222" t="s">
        <v>338</v>
      </c>
      <c r="B62" s="222" t="s">
        <v>338</v>
      </c>
      <c r="C62" s="223" t="s">
        <v>338</v>
      </c>
      <c r="D62" s="224" t="s">
        <v>111</v>
      </c>
      <c r="E62" s="225" t="s">
        <v>326</v>
      </c>
      <c r="F62" s="226" t="s">
        <v>37</v>
      </c>
      <c r="G62" s="224" t="s">
        <v>339</v>
      </c>
      <c r="H62" s="224" t="s">
        <v>337</v>
      </c>
      <c r="I62" s="226" t="s">
        <v>297</v>
      </c>
      <c r="J62" s="227" t="s">
        <v>298</v>
      </c>
      <c r="K62" s="228" t="s">
        <v>298</v>
      </c>
      <c r="L62" s="229">
        <v>79236.08571</v>
      </c>
      <c r="M62" s="230">
        <v>10000</v>
      </c>
      <c r="N62" s="231">
        <v>792360857.1</v>
      </c>
    </row>
    <row r="63" spans="1:14" ht="15">
      <c r="A63" s="222" t="s">
        <v>338</v>
      </c>
      <c r="B63" s="222" t="s">
        <v>338</v>
      </c>
      <c r="C63" s="223" t="s">
        <v>338</v>
      </c>
      <c r="D63" s="224" t="s">
        <v>111</v>
      </c>
      <c r="E63" s="225" t="s">
        <v>326</v>
      </c>
      <c r="F63" s="226" t="s">
        <v>37</v>
      </c>
      <c r="G63" s="224" t="s">
        <v>339</v>
      </c>
      <c r="H63" s="224" t="s">
        <v>337</v>
      </c>
      <c r="I63" s="226" t="s">
        <v>297</v>
      </c>
      <c r="J63" s="227" t="s">
        <v>298</v>
      </c>
      <c r="K63" s="228" t="s">
        <v>298</v>
      </c>
      <c r="L63" s="229">
        <v>655.726049</v>
      </c>
      <c r="M63" s="230">
        <v>10000</v>
      </c>
      <c r="N63" s="231">
        <v>6557260.49</v>
      </c>
    </row>
    <row r="64" spans="1:14" ht="15">
      <c r="A64" s="222" t="s">
        <v>338</v>
      </c>
      <c r="B64" s="222" t="s">
        <v>338</v>
      </c>
      <c r="C64" s="223" t="s">
        <v>338</v>
      </c>
      <c r="D64" s="224" t="s">
        <v>111</v>
      </c>
      <c r="E64" s="225" t="s">
        <v>326</v>
      </c>
      <c r="F64" s="226" t="s">
        <v>37</v>
      </c>
      <c r="G64" s="224" t="s">
        <v>336</v>
      </c>
      <c r="H64" s="224" t="s">
        <v>337</v>
      </c>
      <c r="I64" s="226" t="s">
        <v>297</v>
      </c>
      <c r="J64" s="227" t="s">
        <v>298</v>
      </c>
      <c r="K64" s="228" t="s">
        <v>298</v>
      </c>
      <c r="L64" s="229">
        <v>2820.972859</v>
      </c>
      <c r="M64" s="230">
        <v>10000</v>
      </c>
      <c r="N64" s="231">
        <v>28209728.59</v>
      </c>
    </row>
    <row r="65" spans="1:14" ht="15">
      <c r="A65" s="222" t="s">
        <v>338</v>
      </c>
      <c r="B65" s="222" t="s">
        <v>338</v>
      </c>
      <c r="C65" s="223" t="s">
        <v>338</v>
      </c>
      <c r="D65" s="224" t="s">
        <v>111</v>
      </c>
      <c r="E65" s="225" t="s">
        <v>326</v>
      </c>
      <c r="F65" s="226" t="s">
        <v>37</v>
      </c>
      <c r="G65" s="224" t="s">
        <v>340</v>
      </c>
      <c r="H65" s="224" t="s">
        <v>341</v>
      </c>
      <c r="I65" s="226" t="s">
        <v>331</v>
      </c>
      <c r="J65" s="227" t="s">
        <v>298</v>
      </c>
      <c r="K65" s="228" t="s">
        <v>298</v>
      </c>
      <c r="L65" s="229">
        <v>82724.47277</v>
      </c>
      <c r="M65" s="230">
        <v>9996.713409</v>
      </c>
      <c r="N65" s="231">
        <v>826972846.2</v>
      </c>
    </row>
    <row r="66" spans="1:14" ht="15">
      <c r="A66" s="222" t="s">
        <v>338</v>
      </c>
      <c r="B66" s="222" t="s">
        <v>338</v>
      </c>
      <c r="C66" s="223" t="s">
        <v>338</v>
      </c>
      <c r="D66" s="224" t="s">
        <v>120</v>
      </c>
      <c r="E66" s="225" t="s">
        <v>326</v>
      </c>
      <c r="F66" s="226" t="s">
        <v>37</v>
      </c>
      <c r="G66" s="224" t="s">
        <v>339</v>
      </c>
      <c r="H66" s="224" t="s">
        <v>337</v>
      </c>
      <c r="I66" s="226" t="s">
        <v>297</v>
      </c>
      <c r="J66" s="227" t="s">
        <v>298</v>
      </c>
      <c r="K66" s="228" t="s">
        <v>298</v>
      </c>
      <c r="L66" s="229">
        <v>60355.994917</v>
      </c>
      <c r="M66" s="230">
        <v>10000</v>
      </c>
      <c r="N66" s="231">
        <v>603559949.17</v>
      </c>
    </row>
    <row r="67" spans="1:14" ht="15">
      <c r="A67" s="222" t="s">
        <v>338</v>
      </c>
      <c r="B67" s="222" t="s">
        <v>338</v>
      </c>
      <c r="C67" s="223" t="s">
        <v>338</v>
      </c>
      <c r="D67" s="224" t="s">
        <v>120</v>
      </c>
      <c r="E67" s="225" t="s">
        <v>326</v>
      </c>
      <c r="F67" s="226" t="s">
        <v>37</v>
      </c>
      <c r="G67" s="224" t="s">
        <v>339</v>
      </c>
      <c r="H67" s="224" t="s">
        <v>337</v>
      </c>
      <c r="I67" s="226" t="s">
        <v>297</v>
      </c>
      <c r="J67" s="227" t="s">
        <v>298</v>
      </c>
      <c r="K67" s="228" t="s">
        <v>298</v>
      </c>
      <c r="L67" s="229">
        <v>934.136265</v>
      </c>
      <c r="M67" s="230">
        <v>10000</v>
      </c>
      <c r="N67" s="231">
        <v>9341362.65</v>
      </c>
    </row>
    <row r="68" spans="1:14" ht="15">
      <c r="A68" s="222" t="s">
        <v>338</v>
      </c>
      <c r="B68" s="222" t="s">
        <v>338</v>
      </c>
      <c r="C68" s="223" t="s">
        <v>338</v>
      </c>
      <c r="D68" s="224" t="s">
        <v>120</v>
      </c>
      <c r="E68" s="225" t="s">
        <v>326</v>
      </c>
      <c r="F68" s="226" t="s">
        <v>37</v>
      </c>
      <c r="G68" s="224" t="s">
        <v>336</v>
      </c>
      <c r="H68" s="224" t="s">
        <v>337</v>
      </c>
      <c r="I68" s="226" t="s">
        <v>297</v>
      </c>
      <c r="J68" s="227" t="s">
        <v>298</v>
      </c>
      <c r="K68" s="228" t="s">
        <v>298</v>
      </c>
      <c r="L68" s="229">
        <v>991.147267</v>
      </c>
      <c r="M68" s="230">
        <v>10000</v>
      </c>
      <c r="N68" s="231">
        <v>9911472.67</v>
      </c>
    </row>
    <row r="69" spans="1:14" ht="15">
      <c r="A69" s="222" t="s">
        <v>338</v>
      </c>
      <c r="B69" s="222" t="s">
        <v>338</v>
      </c>
      <c r="C69" s="223" t="s">
        <v>338</v>
      </c>
      <c r="D69" s="224" t="s">
        <v>120</v>
      </c>
      <c r="E69" s="225" t="s">
        <v>326</v>
      </c>
      <c r="F69" s="226" t="s">
        <v>37</v>
      </c>
      <c r="G69" s="224" t="s">
        <v>340</v>
      </c>
      <c r="H69" s="224" t="s">
        <v>341</v>
      </c>
      <c r="I69" s="226" t="s">
        <v>331</v>
      </c>
      <c r="J69" s="227" t="s">
        <v>298</v>
      </c>
      <c r="K69" s="228" t="s">
        <v>298</v>
      </c>
      <c r="L69" s="229">
        <v>62286.24939</v>
      </c>
      <c r="M69" s="230">
        <v>9996.713409</v>
      </c>
      <c r="N69" s="231">
        <v>622657784.5</v>
      </c>
    </row>
    <row r="70" spans="1:14" ht="15">
      <c r="A70" s="222" t="s">
        <v>338</v>
      </c>
      <c r="B70" s="222" t="s">
        <v>338</v>
      </c>
      <c r="C70" s="223" t="s">
        <v>338</v>
      </c>
      <c r="D70" s="224" t="s">
        <v>124</v>
      </c>
      <c r="E70" s="225" t="s">
        <v>326</v>
      </c>
      <c r="F70" s="226" t="s">
        <v>37</v>
      </c>
      <c r="G70" s="224" t="s">
        <v>339</v>
      </c>
      <c r="H70" s="224" t="s">
        <v>337</v>
      </c>
      <c r="I70" s="226" t="s">
        <v>297</v>
      </c>
      <c r="J70" s="227" t="s">
        <v>298</v>
      </c>
      <c r="K70" s="228" t="s">
        <v>298</v>
      </c>
      <c r="L70" s="229">
        <v>21374.336136</v>
      </c>
      <c r="M70" s="230">
        <v>10000</v>
      </c>
      <c r="N70" s="231">
        <v>213743361.36</v>
      </c>
    </row>
    <row r="71" spans="1:14" ht="15">
      <c r="A71" s="222" t="s">
        <v>338</v>
      </c>
      <c r="B71" s="222" t="s">
        <v>338</v>
      </c>
      <c r="C71" s="223" t="s">
        <v>338</v>
      </c>
      <c r="D71" s="224" t="s">
        <v>124</v>
      </c>
      <c r="E71" s="225" t="s">
        <v>326</v>
      </c>
      <c r="F71" s="226" t="s">
        <v>37</v>
      </c>
      <c r="G71" s="224" t="s">
        <v>339</v>
      </c>
      <c r="H71" s="224" t="s">
        <v>337</v>
      </c>
      <c r="I71" s="226" t="s">
        <v>297</v>
      </c>
      <c r="J71" s="227" t="s">
        <v>298</v>
      </c>
      <c r="K71" s="228" t="s">
        <v>298</v>
      </c>
      <c r="L71" s="229">
        <v>152.690771</v>
      </c>
      <c r="M71" s="230">
        <v>10000</v>
      </c>
      <c r="N71" s="231">
        <v>1526907.71</v>
      </c>
    </row>
    <row r="72" spans="1:14" ht="15">
      <c r="A72" s="222" t="s">
        <v>338</v>
      </c>
      <c r="B72" s="222" t="s">
        <v>338</v>
      </c>
      <c r="C72" s="223" t="s">
        <v>338</v>
      </c>
      <c r="D72" s="224" t="s">
        <v>124</v>
      </c>
      <c r="E72" s="225" t="s">
        <v>326</v>
      </c>
      <c r="F72" s="226" t="s">
        <v>37</v>
      </c>
      <c r="G72" s="224" t="s">
        <v>336</v>
      </c>
      <c r="H72" s="224" t="s">
        <v>337</v>
      </c>
      <c r="I72" s="226" t="s">
        <v>297</v>
      </c>
      <c r="J72" s="227" t="s">
        <v>298</v>
      </c>
      <c r="K72" s="228" t="s">
        <v>298</v>
      </c>
      <c r="L72" s="229">
        <v>2077.435883</v>
      </c>
      <c r="M72" s="230">
        <v>10000</v>
      </c>
      <c r="N72" s="231">
        <v>20774358.83</v>
      </c>
    </row>
    <row r="73" spans="1:14" ht="15">
      <c r="A73" s="222" t="s">
        <v>338</v>
      </c>
      <c r="B73" s="222" t="s">
        <v>338</v>
      </c>
      <c r="C73" s="223" t="s">
        <v>338</v>
      </c>
      <c r="D73" s="224" t="s">
        <v>124</v>
      </c>
      <c r="E73" s="225" t="s">
        <v>326</v>
      </c>
      <c r="F73" s="226" t="s">
        <v>37</v>
      </c>
      <c r="G73" s="224" t="s">
        <v>340</v>
      </c>
      <c r="H73" s="224" t="s">
        <v>341</v>
      </c>
      <c r="I73" s="226" t="s">
        <v>331</v>
      </c>
      <c r="J73" s="227" t="s">
        <v>298</v>
      </c>
      <c r="K73" s="228" t="s">
        <v>298</v>
      </c>
      <c r="L73" s="229">
        <v>23599.218887</v>
      </c>
      <c r="M73" s="230">
        <v>9996.713409</v>
      </c>
      <c r="N73" s="231">
        <v>235914627.9</v>
      </c>
    </row>
    <row r="74" spans="1:14" ht="15">
      <c r="A74" s="222" t="s">
        <v>338</v>
      </c>
      <c r="B74" s="222" t="s">
        <v>338</v>
      </c>
      <c r="C74" s="223" t="s">
        <v>338</v>
      </c>
      <c r="D74" s="224" t="s">
        <v>126</v>
      </c>
      <c r="E74" s="225" t="s">
        <v>326</v>
      </c>
      <c r="F74" s="226" t="s">
        <v>37</v>
      </c>
      <c r="G74" s="224" t="s">
        <v>339</v>
      </c>
      <c r="H74" s="224" t="s">
        <v>337</v>
      </c>
      <c r="I74" s="226" t="s">
        <v>297</v>
      </c>
      <c r="J74" s="227" t="s">
        <v>298</v>
      </c>
      <c r="K74" s="228" t="s">
        <v>298</v>
      </c>
      <c r="L74" s="229">
        <v>40486.794652</v>
      </c>
      <c r="M74" s="230">
        <v>10000</v>
      </c>
      <c r="N74" s="231">
        <v>404867946.52</v>
      </c>
    </row>
    <row r="75" spans="1:14" ht="15">
      <c r="A75" s="222" t="s">
        <v>338</v>
      </c>
      <c r="B75" s="222" t="s">
        <v>338</v>
      </c>
      <c r="C75" s="223" t="s">
        <v>338</v>
      </c>
      <c r="D75" s="224" t="s">
        <v>126</v>
      </c>
      <c r="E75" s="225" t="s">
        <v>326</v>
      </c>
      <c r="F75" s="226" t="s">
        <v>37</v>
      </c>
      <c r="G75" s="224" t="s">
        <v>339</v>
      </c>
      <c r="H75" s="224" t="s">
        <v>337</v>
      </c>
      <c r="I75" s="226" t="s">
        <v>297</v>
      </c>
      <c r="J75" s="227" t="s">
        <v>298</v>
      </c>
      <c r="K75" s="228" t="s">
        <v>298</v>
      </c>
      <c r="L75" s="229">
        <v>276.269618</v>
      </c>
      <c r="M75" s="230">
        <v>10000</v>
      </c>
      <c r="N75" s="231">
        <v>2762696.18</v>
      </c>
    </row>
    <row r="76" spans="1:14" ht="15">
      <c r="A76" s="222" t="s">
        <v>338</v>
      </c>
      <c r="B76" s="222" t="s">
        <v>338</v>
      </c>
      <c r="C76" s="223" t="s">
        <v>338</v>
      </c>
      <c r="D76" s="224" t="s">
        <v>126</v>
      </c>
      <c r="E76" s="225" t="s">
        <v>326</v>
      </c>
      <c r="F76" s="226" t="s">
        <v>37</v>
      </c>
      <c r="G76" s="224" t="s">
        <v>336</v>
      </c>
      <c r="H76" s="224" t="s">
        <v>337</v>
      </c>
      <c r="I76" s="226" t="s">
        <v>297</v>
      </c>
      <c r="J76" s="227" t="s">
        <v>298</v>
      </c>
      <c r="K76" s="228" t="s">
        <v>298</v>
      </c>
      <c r="L76" s="229">
        <v>4852.270272</v>
      </c>
      <c r="M76" s="230">
        <v>10000</v>
      </c>
      <c r="N76" s="231">
        <v>48522702.72</v>
      </c>
    </row>
    <row r="77" spans="1:14" ht="15">
      <c r="A77" s="222" t="s">
        <v>338</v>
      </c>
      <c r="B77" s="222" t="s">
        <v>338</v>
      </c>
      <c r="C77" s="223" t="s">
        <v>338</v>
      </c>
      <c r="D77" s="224" t="s">
        <v>126</v>
      </c>
      <c r="E77" s="225" t="s">
        <v>326</v>
      </c>
      <c r="F77" s="226" t="s">
        <v>37</v>
      </c>
      <c r="G77" s="224" t="s">
        <v>340</v>
      </c>
      <c r="H77" s="224" t="s">
        <v>341</v>
      </c>
      <c r="I77" s="226" t="s">
        <v>331</v>
      </c>
      <c r="J77" s="227" t="s">
        <v>298</v>
      </c>
      <c r="K77" s="228" t="s">
        <v>298</v>
      </c>
      <c r="L77" s="229">
        <v>45617.32709</v>
      </c>
      <c r="M77" s="230">
        <v>9996.713409</v>
      </c>
      <c r="N77" s="231">
        <v>456023345.4</v>
      </c>
    </row>
    <row r="78" spans="1:14" ht="15">
      <c r="A78" s="222" t="s">
        <v>338</v>
      </c>
      <c r="B78" s="222" t="s">
        <v>338</v>
      </c>
      <c r="C78" s="223" t="s">
        <v>338</v>
      </c>
      <c r="D78" s="224" t="s">
        <v>128</v>
      </c>
      <c r="E78" s="225" t="s">
        <v>326</v>
      </c>
      <c r="F78" s="226" t="s">
        <v>37</v>
      </c>
      <c r="G78" s="224" t="s">
        <v>339</v>
      </c>
      <c r="H78" s="224" t="s">
        <v>337</v>
      </c>
      <c r="I78" s="226" t="s">
        <v>297</v>
      </c>
      <c r="J78" s="227" t="s">
        <v>298</v>
      </c>
      <c r="K78" s="228" t="s">
        <v>298</v>
      </c>
      <c r="L78" s="229">
        <v>12370.773345</v>
      </c>
      <c r="M78" s="230">
        <v>10000</v>
      </c>
      <c r="N78" s="231">
        <v>123707733.45</v>
      </c>
    </row>
    <row r="79" spans="1:14" ht="15">
      <c r="A79" s="222" t="s">
        <v>338</v>
      </c>
      <c r="B79" s="222" t="s">
        <v>338</v>
      </c>
      <c r="C79" s="223" t="s">
        <v>338</v>
      </c>
      <c r="D79" s="224" t="s">
        <v>128</v>
      </c>
      <c r="E79" s="225" t="s">
        <v>326</v>
      </c>
      <c r="F79" s="226" t="s">
        <v>37</v>
      </c>
      <c r="G79" s="224" t="s">
        <v>339</v>
      </c>
      <c r="H79" s="224" t="s">
        <v>337</v>
      </c>
      <c r="I79" s="226" t="s">
        <v>297</v>
      </c>
      <c r="J79" s="227" t="s">
        <v>298</v>
      </c>
      <c r="K79" s="228" t="s">
        <v>298</v>
      </c>
      <c r="L79" s="229">
        <v>410.160704</v>
      </c>
      <c r="M79" s="230">
        <v>10000</v>
      </c>
      <c r="N79" s="231">
        <v>4101607.04</v>
      </c>
    </row>
    <row r="80" spans="1:14" ht="15">
      <c r="A80" s="222" t="s">
        <v>338</v>
      </c>
      <c r="B80" s="222" t="s">
        <v>338</v>
      </c>
      <c r="C80" s="223" t="s">
        <v>338</v>
      </c>
      <c r="D80" s="224" t="s">
        <v>128</v>
      </c>
      <c r="E80" s="225" t="s">
        <v>326</v>
      </c>
      <c r="F80" s="226" t="s">
        <v>37</v>
      </c>
      <c r="G80" s="224" t="s">
        <v>336</v>
      </c>
      <c r="H80" s="224" t="s">
        <v>337</v>
      </c>
      <c r="I80" s="226" t="s">
        <v>297</v>
      </c>
      <c r="J80" s="227" t="s">
        <v>298</v>
      </c>
      <c r="K80" s="228" t="s">
        <v>298</v>
      </c>
      <c r="L80" s="229">
        <v>611.411702</v>
      </c>
      <c r="M80" s="230">
        <v>10000</v>
      </c>
      <c r="N80" s="231">
        <v>6114117.02</v>
      </c>
    </row>
    <row r="81" spans="1:14" ht="15">
      <c r="A81" s="222" t="s">
        <v>338</v>
      </c>
      <c r="B81" s="222" t="s">
        <v>338</v>
      </c>
      <c r="C81" s="223" t="s">
        <v>338</v>
      </c>
      <c r="D81" s="224" t="s">
        <v>128</v>
      </c>
      <c r="E81" s="225" t="s">
        <v>326</v>
      </c>
      <c r="F81" s="226" t="s">
        <v>37</v>
      </c>
      <c r="G81" s="224" t="s">
        <v>340</v>
      </c>
      <c r="H81" s="224" t="s">
        <v>341</v>
      </c>
      <c r="I81" s="226" t="s">
        <v>331</v>
      </c>
      <c r="J81" s="227" t="s">
        <v>298</v>
      </c>
      <c r="K81" s="228" t="s">
        <v>298</v>
      </c>
      <c r="L81" s="229">
        <v>13383.74444</v>
      </c>
      <c r="M81" s="230">
        <v>9996.713409</v>
      </c>
      <c r="N81" s="231">
        <v>133793457.5</v>
      </c>
    </row>
    <row r="82" spans="1:14" ht="15">
      <c r="A82" s="222" t="s">
        <v>338</v>
      </c>
      <c r="B82" s="222" t="s">
        <v>338</v>
      </c>
      <c r="C82" s="223" t="s">
        <v>338</v>
      </c>
      <c r="D82" s="224" t="s">
        <v>121</v>
      </c>
      <c r="E82" s="225" t="s">
        <v>326</v>
      </c>
      <c r="F82" s="226" t="s">
        <v>37</v>
      </c>
      <c r="G82" s="224" t="s">
        <v>339</v>
      </c>
      <c r="H82" s="224" t="s">
        <v>337</v>
      </c>
      <c r="I82" s="226" t="s">
        <v>297</v>
      </c>
      <c r="J82" s="227" t="s">
        <v>298</v>
      </c>
      <c r="K82" s="228" t="s">
        <v>298</v>
      </c>
      <c r="L82" s="229">
        <v>40058.277749</v>
      </c>
      <c r="M82" s="230">
        <v>10000</v>
      </c>
      <c r="N82" s="231">
        <v>400582777.49</v>
      </c>
    </row>
    <row r="83" spans="1:14" ht="15">
      <c r="A83" s="222" t="s">
        <v>338</v>
      </c>
      <c r="B83" s="222" t="s">
        <v>338</v>
      </c>
      <c r="C83" s="223" t="s">
        <v>338</v>
      </c>
      <c r="D83" s="224" t="s">
        <v>121</v>
      </c>
      <c r="E83" s="225" t="s">
        <v>326</v>
      </c>
      <c r="F83" s="226" t="s">
        <v>37</v>
      </c>
      <c r="G83" s="224" t="s">
        <v>339</v>
      </c>
      <c r="H83" s="224" t="s">
        <v>337</v>
      </c>
      <c r="I83" s="226" t="s">
        <v>297</v>
      </c>
      <c r="J83" s="227" t="s">
        <v>298</v>
      </c>
      <c r="K83" s="228" t="s">
        <v>298</v>
      </c>
      <c r="L83" s="229">
        <v>216.647593</v>
      </c>
      <c r="M83" s="230">
        <v>10000</v>
      </c>
      <c r="N83" s="231">
        <v>2166475.93</v>
      </c>
    </row>
    <row r="84" spans="1:14" ht="15">
      <c r="A84" s="222" t="s">
        <v>338</v>
      </c>
      <c r="B84" s="222" t="s">
        <v>338</v>
      </c>
      <c r="C84" s="223" t="s">
        <v>338</v>
      </c>
      <c r="D84" s="224" t="s">
        <v>121</v>
      </c>
      <c r="E84" s="225" t="s">
        <v>326</v>
      </c>
      <c r="F84" s="226" t="s">
        <v>37</v>
      </c>
      <c r="G84" s="224" t="s">
        <v>336</v>
      </c>
      <c r="H84" s="224" t="s">
        <v>337</v>
      </c>
      <c r="I84" s="226" t="s">
        <v>297</v>
      </c>
      <c r="J84" s="227" t="s">
        <v>298</v>
      </c>
      <c r="K84" s="228" t="s">
        <v>298</v>
      </c>
      <c r="L84" s="229">
        <v>1998.871931</v>
      </c>
      <c r="M84" s="230">
        <v>10000</v>
      </c>
      <c r="N84" s="231">
        <v>19988719.31</v>
      </c>
    </row>
    <row r="85" spans="1:14" ht="15">
      <c r="A85" s="222" t="s">
        <v>338</v>
      </c>
      <c r="B85" s="222" t="s">
        <v>338</v>
      </c>
      <c r="C85" s="223" t="s">
        <v>338</v>
      </c>
      <c r="D85" s="224" t="s">
        <v>121</v>
      </c>
      <c r="E85" s="225" t="s">
        <v>326</v>
      </c>
      <c r="F85" s="226" t="s">
        <v>37</v>
      </c>
      <c r="G85" s="224" t="s">
        <v>340</v>
      </c>
      <c r="H85" s="224" t="s">
        <v>341</v>
      </c>
      <c r="I85" s="226" t="s">
        <v>331</v>
      </c>
      <c r="J85" s="227" t="s">
        <v>298</v>
      </c>
      <c r="K85" s="228" t="s">
        <v>298</v>
      </c>
      <c r="L85" s="229">
        <v>42274.691233</v>
      </c>
      <c r="M85" s="230">
        <v>9996.713409</v>
      </c>
      <c r="N85" s="231">
        <v>422607972.7</v>
      </c>
    </row>
    <row r="86" spans="1:14" ht="15">
      <c r="A86" s="222" t="s">
        <v>338</v>
      </c>
      <c r="B86" s="222" t="s">
        <v>338</v>
      </c>
      <c r="C86" s="223" t="s">
        <v>338</v>
      </c>
      <c r="D86" s="224" t="s">
        <v>122</v>
      </c>
      <c r="E86" s="225" t="s">
        <v>326</v>
      </c>
      <c r="F86" s="226" t="s">
        <v>37</v>
      </c>
      <c r="G86" s="224" t="s">
        <v>339</v>
      </c>
      <c r="H86" s="224" t="s">
        <v>337</v>
      </c>
      <c r="I86" s="226" t="s">
        <v>297</v>
      </c>
      <c r="J86" s="227" t="s">
        <v>298</v>
      </c>
      <c r="K86" s="228" t="s">
        <v>298</v>
      </c>
      <c r="L86" s="229">
        <v>23117.737491</v>
      </c>
      <c r="M86" s="230">
        <v>10000</v>
      </c>
      <c r="N86" s="231">
        <v>231177374.91</v>
      </c>
    </row>
    <row r="87" spans="1:14" ht="15">
      <c r="A87" s="222" t="s">
        <v>338</v>
      </c>
      <c r="B87" s="222" t="s">
        <v>338</v>
      </c>
      <c r="C87" s="223" t="s">
        <v>338</v>
      </c>
      <c r="D87" s="224" t="s">
        <v>122</v>
      </c>
      <c r="E87" s="225" t="s">
        <v>326</v>
      </c>
      <c r="F87" s="226" t="s">
        <v>37</v>
      </c>
      <c r="G87" s="224" t="s">
        <v>339</v>
      </c>
      <c r="H87" s="224" t="s">
        <v>337</v>
      </c>
      <c r="I87" s="226" t="s">
        <v>297</v>
      </c>
      <c r="J87" s="227" t="s">
        <v>298</v>
      </c>
      <c r="K87" s="228" t="s">
        <v>298</v>
      </c>
      <c r="L87" s="229">
        <v>354.368999</v>
      </c>
      <c r="M87" s="230">
        <v>10000</v>
      </c>
      <c r="N87" s="231">
        <v>3543689.99</v>
      </c>
    </row>
    <row r="88" spans="1:14" ht="15">
      <c r="A88" s="222" t="s">
        <v>338</v>
      </c>
      <c r="B88" s="222" t="s">
        <v>338</v>
      </c>
      <c r="C88" s="223" t="s">
        <v>338</v>
      </c>
      <c r="D88" s="224" t="s">
        <v>122</v>
      </c>
      <c r="E88" s="225" t="s">
        <v>326</v>
      </c>
      <c r="F88" s="226" t="s">
        <v>37</v>
      </c>
      <c r="G88" s="224" t="s">
        <v>336</v>
      </c>
      <c r="H88" s="224" t="s">
        <v>337</v>
      </c>
      <c r="I88" s="226" t="s">
        <v>297</v>
      </c>
      <c r="J88" s="227" t="s">
        <v>298</v>
      </c>
      <c r="K88" s="228" t="s">
        <v>298</v>
      </c>
      <c r="L88" s="229">
        <v>647.890086</v>
      </c>
      <c r="M88" s="230">
        <v>10000</v>
      </c>
      <c r="N88" s="231">
        <v>6478900.86</v>
      </c>
    </row>
    <row r="89" spans="1:14" ht="15">
      <c r="A89" s="222" t="s">
        <v>338</v>
      </c>
      <c r="B89" s="222" t="s">
        <v>338</v>
      </c>
      <c r="C89" s="223" t="s">
        <v>338</v>
      </c>
      <c r="D89" s="224" t="s">
        <v>122</v>
      </c>
      <c r="E89" s="225" t="s">
        <v>326</v>
      </c>
      <c r="F89" s="226" t="s">
        <v>37</v>
      </c>
      <c r="G89" s="224" t="s">
        <v>340</v>
      </c>
      <c r="H89" s="224" t="s">
        <v>341</v>
      </c>
      <c r="I89" s="226" t="s">
        <v>331</v>
      </c>
      <c r="J89" s="227" t="s">
        <v>298</v>
      </c>
      <c r="K89" s="228" t="s">
        <v>298</v>
      </c>
      <c r="L89" s="229">
        <v>24114.296192</v>
      </c>
      <c r="M89" s="230">
        <v>9996.713409</v>
      </c>
      <c r="N89" s="231">
        <v>241063708.1</v>
      </c>
    </row>
    <row r="90" spans="1:14" ht="15">
      <c r="A90" s="222" t="s">
        <v>342</v>
      </c>
      <c r="B90" s="222" t="s">
        <v>342</v>
      </c>
      <c r="C90" s="223" t="s">
        <v>342</v>
      </c>
      <c r="D90" s="224" t="s">
        <v>111</v>
      </c>
      <c r="E90" s="225" t="s">
        <v>326</v>
      </c>
      <c r="F90" s="226" t="s">
        <v>37</v>
      </c>
      <c r="G90" s="224" t="s">
        <v>340</v>
      </c>
      <c r="H90" s="224" t="s">
        <v>341</v>
      </c>
      <c r="I90" s="226" t="s">
        <v>297</v>
      </c>
      <c r="J90" s="227" t="s">
        <v>298</v>
      </c>
      <c r="K90" s="228" t="s">
        <v>298</v>
      </c>
      <c r="L90" s="229">
        <v>82724.47277</v>
      </c>
      <c r="M90" s="230">
        <v>10000</v>
      </c>
      <c r="N90" s="231">
        <v>827244727.7</v>
      </c>
    </row>
    <row r="91" spans="1:14" ht="15">
      <c r="A91" s="222" t="s">
        <v>342</v>
      </c>
      <c r="B91" s="222" t="s">
        <v>342</v>
      </c>
      <c r="C91" s="223" t="s">
        <v>342</v>
      </c>
      <c r="D91" s="224" t="s">
        <v>111</v>
      </c>
      <c r="E91" s="225" t="s">
        <v>326</v>
      </c>
      <c r="F91" s="226" t="s">
        <v>37</v>
      </c>
      <c r="G91" s="224" t="s">
        <v>343</v>
      </c>
      <c r="H91" s="224" t="s">
        <v>344</v>
      </c>
      <c r="I91" s="226" t="s">
        <v>331</v>
      </c>
      <c r="J91" s="227" t="s">
        <v>298</v>
      </c>
      <c r="K91" s="228" t="s">
        <v>298</v>
      </c>
      <c r="L91" s="229">
        <v>82732.336201</v>
      </c>
      <c r="M91" s="230">
        <v>9998.08256</v>
      </c>
      <c r="N91" s="231">
        <v>827164727.7</v>
      </c>
    </row>
    <row r="92" spans="1:14" ht="15">
      <c r="A92" s="222" t="s">
        <v>342</v>
      </c>
      <c r="B92" s="222" t="s">
        <v>342</v>
      </c>
      <c r="C92" s="223" t="s">
        <v>342</v>
      </c>
      <c r="D92" s="224" t="s">
        <v>120</v>
      </c>
      <c r="E92" s="225" t="s">
        <v>326</v>
      </c>
      <c r="F92" s="226" t="s">
        <v>37</v>
      </c>
      <c r="G92" s="224" t="s">
        <v>340</v>
      </c>
      <c r="H92" s="224" t="s">
        <v>341</v>
      </c>
      <c r="I92" s="226" t="s">
        <v>297</v>
      </c>
      <c r="J92" s="227" t="s">
        <v>298</v>
      </c>
      <c r="K92" s="228" t="s">
        <v>298</v>
      </c>
      <c r="L92" s="229">
        <v>62286.24939</v>
      </c>
      <c r="M92" s="230">
        <v>10000</v>
      </c>
      <c r="N92" s="231">
        <v>622862493.9</v>
      </c>
    </row>
    <row r="93" spans="1:14" ht="15">
      <c r="A93" s="222" t="s">
        <v>342</v>
      </c>
      <c r="B93" s="222" t="s">
        <v>342</v>
      </c>
      <c r="C93" s="223" t="s">
        <v>342</v>
      </c>
      <c r="D93" s="224" t="s">
        <v>120</v>
      </c>
      <c r="E93" s="225" t="s">
        <v>326</v>
      </c>
      <c r="F93" s="226" t="s">
        <v>37</v>
      </c>
      <c r="G93" s="224" t="s">
        <v>343</v>
      </c>
      <c r="H93" s="224" t="s">
        <v>344</v>
      </c>
      <c r="I93" s="226" t="s">
        <v>331</v>
      </c>
      <c r="J93" s="227" t="s">
        <v>298</v>
      </c>
      <c r="K93" s="228" t="s">
        <v>298</v>
      </c>
      <c r="L93" s="229">
        <v>62290.193164</v>
      </c>
      <c r="M93" s="230">
        <v>9998.082559</v>
      </c>
      <c r="N93" s="231">
        <v>622782493.9</v>
      </c>
    </row>
    <row r="94" spans="1:14" ht="15">
      <c r="A94" s="222" t="s">
        <v>342</v>
      </c>
      <c r="B94" s="222" t="s">
        <v>342</v>
      </c>
      <c r="C94" s="223" t="s">
        <v>342</v>
      </c>
      <c r="D94" s="224" t="s">
        <v>124</v>
      </c>
      <c r="E94" s="225" t="s">
        <v>326</v>
      </c>
      <c r="F94" s="226" t="s">
        <v>37</v>
      </c>
      <c r="G94" s="224" t="s">
        <v>340</v>
      </c>
      <c r="H94" s="224" t="s">
        <v>341</v>
      </c>
      <c r="I94" s="226" t="s">
        <v>297</v>
      </c>
      <c r="J94" s="227" t="s">
        <v>298</v>
      </c>
      <c r="K94" s="228" t="s">
        <v>298</v>
      </c>
      <c r="L94" s="229">
        <v>23599.218887</v>
      </c>
      <c r="M94" s="230">
        <v>10000</v>
      </c>
      <c r="N94" s="231">
        <v>235992188.87</v>
      </c>
    </row>
    <row r="95" spans="1:14" ht="15">
      <c r="A95" s="222" t="s">
        <v>342</v>
      </c>
      <c r="B95" s="222" t="s">
        <v>342</v>
      </c>
      <c r="C95" s="223" t="s">
        <v>342</v>
      </c>
      <c r="D95" s="224" t="s">
        <v>124</v>
      </c>
      <c r="E95" s="225" t="s">
        <v>326</v>
      </c>
      <c r="F95" s="226" t="s">
        <v>37</v>
      </c>
      <c r="G95" s="224" t="s">
        <v>343</v>
      </c>
      <c r="H95" s="224" t="s">
        <v>344</v>
      </c>
      <c r="I95" s="226" t="s">
        <v>331</v>
      </c>
      <c r="J95" s="227" t="s">
        <v>298</v>
      </c>
      <c r="K95" s="228" t="s">
        <v>298</v>
      </c>
      <c r="L95" s="229">
        <v>23595.74323</v>
      </c>
      <c r="M95" s="230">
        <v>9998.082561</v>
      </c>
      <c r="N95" s="231">
        <v>235912188.9</v>
      </c>
    </row>
    <row r="96" spans="1:14" ht="15">
      <c r="A96" s="222" t="s">
        <v>342</v>
      </c>
      <c r="B96" s="222" t="s">
        <v>342</v>
      </c>
      <c r="C96" s="223" t="s">
        <v>342</v>
      </c>
      <c r="D96" s="224" t="s">
        <v>126</v>
      </c>
      <c r="E96" s="225" t="s">
        <v>326</v>
      </c>
      <c r="F96" s="226" t="s">
        <v>37</v>
      </c>
      <c r="G96" s="224" t="s">
        <v>340</v>
      </c>
      <c r="H96" s="224" t="s">
        <v>341</v>
      </c>
      <c r="I96" s="226" t="s">
        <v>297</v>
      </c>
      <c r="J96" s="227" t="s">
        <v>298</v>
      </c>
      <c r="K96" s="228" t="s">
        <v>298</v>
      </c>
      <c r="L96" s="229">
        <v>45617.32709</v>
      </c>
      <c r="M96" s="230">
        <v>10000</v>
      </c>
      <c r="N96" s="231">
        <v>456173270.9</v>
      </c>
    </row>
    <row r="97" spans="1:14" ht="15">
      <c r="A97" s="222" t="s">
        <v>342</v>
      </c>
      <c r="B97" s="222" t="s">
        <v>342</v>
      </c>
      <c r="C97" s="223" t="s">
        <v>342</v>
      </c>
      <c r="D97" s="224" t="s">
        <v>126</v>
      </c>
      <c r="E97" s="225" t="s">
        <v>326</v>
      </c>
      <c r="F97" s="226" t="s">
        <v>37</v>
      </c>
      <c r="G97" s="224" t="s">
        <v>343</v>
      </c>
      <c r="H97" s="224" t="s">
        <v>344</v>
      </c>
      <c r="I97" s="226" t="s">
        <v>331</v>
      </c>
      <c r="J97" s="227" t="s">
        <v>298</v>
      </c>
      <c r="K97" s="228" t="s">
        <v>298</v>
      </c>
      <c r="L97" s="229">
        <v>45618.074084</v>
      </c>
      <c r="M97" s="230">
        <v>9998.08256</v>
      </c>
      <c r="N97" s="231">
        <v>456093270.9</v>
      </c>
    </row>
    <row r="98" spans="1:14" ht="15">
      <c r="A98" s="222" t="s">
        <v>342</v>
      </c>
      <c r="B98" s="222" t="s">
        <v>342</v>
      </c>
      <c r="C98" s="223" t="s">
        <v>342</v>
      </c>
      <c r="D98" s="224" t="s">
        <v>128</v>
      </c>
      <c r="E98" s="225" t="s">
        <v>326</v>
      </c>
      <c r="F98" s="226" t="s">
        <v>37</v>
      </c>
      <c r="G98" s="224" t="s">
        <v>340</v>
      </c>
      <c r="H98" s="224" t="s">
        <v>341</v>
      </c>
      <c r="I98" s="226" t="s">
        <v>297</v>
      </c>
      <c r="J98" s="227" t="s">
        <v>298</v>
      </c>
      <c r="K98" s="228" t="s">
        <v>298</v>
      </c>
      <c r="L98" s="229">
        <v>13383.74444</v>
      </c>
      <c r="M98" s="230">
        <v>10000</v>
      </c>
      <c r="N98" s="231">
        <v>133837444.4</v>
      </c>
    </row>
    <row r="99" spans="1:14" ht="15">
      <c r="A99" s="222" t="s">
        <v>342</v>
      </c>
      <c r="B99" s="222" t="s">
        <v>342</v>
      </c>
      <c r="C99" s="223" t="s">
        <v>342</v>
      </c>
      <c r="D99" s="224" t="s">
        <v>128</v>
      </c>
      <c r="E99" s="225" t="s">
        <v>326</v>
      </c>
      <c r="F99" s="226" t="s">
        <v>37</v>
      </c>
      <c r="G99" s="224" t="s">
        <v>343</v>
      </c>
      <c r="H99" s="224" t="s">
        <v>344</v>
      </c>
      <c r="I99" s="226" t="s">
        <v>331</v>
      </c>
      <c r="J99" s="227" t="s">
        <v>298</v>
      </c>
      <c r="K99" s="228" t="s">
        <v>298</v>
      </c>
      <c r="L99" s="229">
        <v>13378.309652</v>
      </c>
      <c r="M99" s="230">
        <v>9998.082559</v>
      </c>
      <c r="N99" s="231">
        <v>133757444.4</v>
      </c>
    </row>
    <row r="100" spans="1:14" ht="15">
      <c r="A100" s="222" t="s">
        <v>342</v>
      </c>
      <c r="B100" s="222" t="s">
        <v>342</v>
      </c>
      <c r="C100" s="223" t="s">
        <v>342</v>
      </c>
      <c r="D100" s="224" t="s">
        <v>121</v>
      </c>
      <c r="E100" s="225" t="s">
        <v>326</v>
      </c>
      <c r="F100" s="226" t="s">
        <v>37</v>
      </c>
      <c r="G100" s="224" t="s">
        <v>340</v>
      </c>
      <c r="H100" s="224" t="s">
        <v>341</v>
      </c>
      <c r="I100" s="226" t="s">
        <v>297</v>
      </c>
      <c r="J100" s="227" t="s">
        <v>298</v>
      </c>
      <c r="K100" s="228" t="s">
        <v>298</v>
      </c>
      <c r="L100" s="229">
        <v>42274.691233</v>
      </c>
      <c r="M100" s="230">
        <v>10000</v>
      </c>
      <c r="N100" s="231">
        <v>422746912.33</v>
      </c>
    </row>
    <row r="101" spans="1:14" ht="15">
      <c r="A101" s="222" t="s">
        <v>342</v>
      </c>
      <c r="B101" s="222" t="s">
        <v>342</v>
      </c>
      <c r="C101" s="223" t="s">
        <v>342</v>
      </c>
      <c r="D101" s="224" t="s">
        <v>121</v>
      </c>
      <c r="E101" s="225" t="s">
        <v>326</v>
      </c>
      <c r="F101" s="226" t="s">
        <v>37</v>
      </c>
      <c r="G101" s="224" t="s">
        <v>343</v>
      </c>
      <c r="H101" s="224" t="s">
        <v>344</v>
      </c>
      <c r="I101" s="226" t="s">
        <v>331</v>
      </c>
      <c r="J101" s="227" t="s">
        <v>298</v>
      </c>
      <c r="K101" s="228" t="s">
        <v>298</v>
      </c>
      <c r="L101" s="229">
        <v>42274.797174</v>
      </c>
      <c r="M101" s="230">
        <v>9998.082559</v>
      </c>
      <c r="N101" s="231">
        <v>422666912.3</v>
      </c>
    </row>
    <row r="102" spans="1:14" ht="15">
      <c r="A102" s="222" t="s">
        <v>342</v>
      </c>
      <c r="B102" s="222" t="s">
        <v>342</v>
      </c>
      <c r="C102" s="223" t="s">
        <v>342</v>
      </c>
      <c r="D102" s="224" t="s">
        <v>122</v>
      </c>
      <c r="E102" s="225" t="s">
        <v>326</v>
      </c>
      <c r="F102" s="226" t="s">
        <v>37</v>
      </c>
      <c r="G102" s="224" t="s">
        <v>340</v>
      </c>
      <c r="H102" s="224" t="s">
        <v>341</v>
      </c>
      <c r="I102" s="226" t="s">
        <v>297</v>
      </c>
      <c r="J102" s="227" t="s">
        <v>298</v>
      </c>
      <c r="K102" s="228" t="s">
        <v>298</v>
      </c>
      <c r="L102" s="229">
        <v>24114.296192</v>
      </c>
      <c r="M102" s="230">
        <v>10000</v>
      </c>
      <c r="N102" s="231">
        <v>241142961.92</v>
      </c>
    </row>
    <row r="103" spans="1:14" ht="15">
      <c r="A103" s="222" t="s">
        <v>342</v>
      </c>
      <c r="B103" s="222" t="s">
        <v>342</v>
      </c>
      <c r="C103" s="223" t="s">
        <v>342</v>
      </c>
      <c r="D103" s="224" t="s">
        <v>122</v>
      </c>
      <c r="E103" s="225" t="s">
        <v>326</v>
      </c>
      <c r="F103" s="226" t="s">
        <v>37</v>
      </c>
      <c r="G103" s="224" t="s">
        <v>343</v>
      </c>
      <c r="H103" s="224" t="s">
        <v>344</v>
      </c>
      <c r="I103" s="226" t="s">
        <v>331</v>
      </c>
      <c r="J103" s="227" t="s">
        <v>298</v>
      </c>
      <c r="K103" s="228" t="s">
        <v>298</v>
      </c>
      <c r="L103" s="229">
        <v>24110.546495</v>
      </c>
      <c r="M103" s="230">
        <v>9998.082559</v>
      </c>
      <c r="N103" s="231">
        <v>241059234.4</v>
      </c>
    </row>
    <row r="104" spans="1:14" ht="15">
      <c r="A104" s="222" t="s">
        <v>345</v>
      </c>
      <c r="B104" s="222" t="s">
        <v>345</v>
      </c>
      <c r="C104" s="223" t="s">
        <v>345</v>
      </c>
      <c r="D104" s="224" t="s">
        <v>111</v>
      </c>
      <c r="E104" s="225" t="s">
        <v>326</v>
      </c>
      <c r="F104" s="226" t="s">
        <v>37</v>
      </c>
      <c r="G104" s="224" t="s">
        <v>343</v>
      </c>
      <c r="H104" s="224" t="s">
        <v>344</v>
      </c>
      <c r="I104" s="226" t="s">
        <v>297</v>
      </c>
      <c r="J104" s="227" t="s">
        <v>298</v>
      </c>
      <c r="K104" s="228" t="s">
        <v>298</v>
      </c>
      <c r="L104" s="229">
        <v>82732.336201</v>
      </c>
      <c r="M104" s="230">
        <v>10000</v>
      </c>
      <c r="N104" s="231">
        <v>827323362.01</v>
      </c>
    </row>
    <row r="105" spans="1:14" ht="15">
      <c r="A105" s="222" t="s">
        <v>345</v>
      </c>
      <c r="B105" s="222" t="s">
        <v>345</v>
      </c>
      <c r="C105" s="223" t="s">
        <v>345</v>
      </c>
      <c r="D105" s="224" t="s">
        <v>111</v>
      </c>
      <c r="E105" s="225" t="s">
        <v>326</v>
      </c>
      <c r="F105" s="226" t="s">
        <v>37</v>
      </c>
      <c r="G105" s="224" t="s">
        <v>346</v>
      </c>
      <c r="H105" s="224" t="s">
        <v>347</v>
      </c>
      <c r="I105" s="226" t="s">
        <v>331</v>
      </c>
      <c r="J105" s="227" t="s">
        <v>298</v>
      </c>
      <c r="K105" s="228" t="s">
        <v>298</v>
      </c>
      <c r="L105" s="229">
        <v>82735.3556</v>
      </c>
      <c r="M105" s="230">
        <v>9999.013795</v>
      </c>
      <c r="N105" s="231">
        <v>827271962</v>
      </c>
    </row>
    <row r="106" spans="1:14" ht="15">
      <c r="A106" s="222" t="s">
        <v>345</v>
      </c>
      <c r="B106" s="222" t="s">
        <v>345</v>
      </c>
      <c r="C106" s="223" t="s">
        <v>345</v>
      </c>
      <c r="D106" s="224" t="s">
        <v>120</v>
      </c>
      <c r="E106" s="225" t="s">
        <v>326</v>
      </c>
      <c r="F106" s="226" t="s">
        <v>37</v>
      </c>
      <c r="G106" s="224" t="s">
        <v>343</v>
      </c>
      <c r="H106" s="224" t="s">
        <v>344</v>
      </c>
      <c r="I106" s="226" t="s">
        <v>297</v>
      </c>
      <c r="J106" s="227" t="s">
        <v>298</v>
      </c>
      <c r="K106" s="228" t="s">
        <v>298</v>
      </c>
      <c r="L106" s="229">
        <v>62290.193164</v>
      </c>
      <c r="M106" s="230">
        <v>10000</v>
      </c>
      <c r="N106" s="231">
        <v>622901931.64</v>
      </c>
    </row>
    <row r="107" spans="1:14" ht="15">
      <c r="A107" s="222" t="s">
        <v>345</v>
      </c>
      <c r="B107" s="222" t="s">
        <v>345</v>
      </c>
      <c r="C107" s="223" t="s">
        <v>345</v>
      </c>
      <c r="D107" s="224" t="s">
        <v>120</v>
      </c>
      <c r="E107" s="225" t="s">
        <v>326</v>
      </c>
      <c r="F107" s="226" t="s">
        <v>37</v>
      </c>
      <c r="G107" s="224" t="s">
        <v>346</v>
      </c>
      <c r="H107" s="224" t="s">
        <v>347</v>
      </c>
      <c r="I107" s="226" t="s">
        <v>331</v>
      </c>
      <c r="J107" s="227" t="s">
        <v>298</v>
      </c>
      <c r="K107" s="228" t="s">
        <v>298</v>
      </c>
      <c r="L107" s="229">
        <v>62290.196249</v>
      </c>
      <c r="M107" s="230">
        <v>9999.013795</v>
      </c>
      <c r="N107" s="231">
        <v>622840531.6</v>
      </c>
    </row>
    <row r="108" spans="1:14" ht="15">
      <c r="A108" s="222" t="s">
        <v>345</v>
      </c>
      <c r="B108" s="222" t="s">
        <v>345</v>
      </c>
      <c r="C108" s="223" t="s">
        <v>345</v>
      </c>
      <c r="D108" s="224" t="s">
        <v>124</v>
      </c>
      <c r="E108" s="225" t="s">
        <v>326</v>
      </c>
      <c r="F108" s="226" t="s">
        <v>37</v>
      </c>
      <c r="G108" s="224" t="s">
        <v>343</v>
      </c>
      <c r="H108" s="224" t="s">
        <v>344</v>
      </c>
      <c r="I108" s="226" t="s">
        <v>297</v>
      </c>
      <c r="J108" s="227" t="s">
        <v>298</v>
      </c>
      <c r="K108" s="228" t="s">
        <v>298</v>
      </c>
      <c r="L108" s="229">
        <v>23595.74323</v>
      </c>
      <c r="M108" s="230">
        <v>10000</v>
      </c>
      <c r="N108" s="231">
        <v>235957432.3</v>
      </c>
    </row>
    <row r="109" spans="1:14" ht="15">
      <c r="A109" s="222" t="s">
        <v>345</v>
      </c>
      <c r="B109" s="222" t="s">
        <v>345</v>
      </c>
      <c r="C109" s="223" t="s">
        <v>345</v>
      </c>
      <c r="D109" s="224" t="s">
        <v>124</v>
      </c>
      <c r="E109" s="225" t="s">
        <v>326</v>
      </c>
      <c r="F109" s="226" t="s">
        <v>37</v>
      </c>
      <c r="G109" s="224" t="s">
        <v>346</v>
      </c>
      <c r="H109" s="224" t="s">
        <v>347</v>
      </c>
      <c r="I109" s="226" t="s">
        <v>331</v>
      </c>
      <c r="J109" s="227" t="s">
        <v>298</v>
      </c>
      <c r="K109" s="228" t="s">
        <v>298</v>
      </c>
      <c r="L109" s="229">
        <v>23593.930073</v>
      </c>
      <c r="M109" s="230">
        <v>9999.013796</v>
      </c>
      <c r="N109" s="231">
        <v>235916032.3</v>
      </c>
    </row>
    <row r="110" spans="1:14" ht="15">
      <c r="A110" s="222" t="s">
        <v>345</v>
      </c>
      <c r="B110" s="222" t="s">
        <v>345</v>
      </c>
      <c r="C110" s="223" t="s">
        <v>345</v>
      </c>
      <c r="D110" s="224" t="s">
        <v>126</v>
      </c>
      <c r="E110" s="225" t="s">
        <v>326</v>
      </c>
      <c r="F110" s="226" t="s">
        <v>37</v>
      </c>
      <c r="G110" s="224" t="s">
        <v>343</v>
      </c>
      <c r="H110" s="224" t="s">
        <v>344</v>
      </c>
      <c r="I110" s="226" t="s">
        <v>297</v>
      </c>
      <c r="J110" s="227" t="s">
        <v>298</v>
      </c>
      <c r="K110" s="228" t="s">
        <v>298</v>
      </c>
      <c r="L110" s="229">
        <v>45618.074084</v>
      </c>
      <c r="M110" s="230">
        <v>10000</v>
      </c>
      <c r="N110" s="231">
        <v>456180740.84</v>
      </c>
    </row>
    <row r="111" spans="1:14" ht="15">
      <c r="A111" s="222" t="s">
        <v>345</v>
      </c>
      <c r="B111" s="222" t="s">
        <v>345</v>
      </c>
      <c r="C111" s="223" t="s">
        <v>345</v>
      </c>
      <c r="D111" s="224" t="s">
        <v>126</v>
      </c>
      <c r="E111" s="225" t="s">
        <v>326</v>
      </c>
      <c r="F111" s="226" t="s">
        <v>37</v>
      </c>
      <c r="G111" s="224" t="s">
        <v>346</v>
      </c>
      <c r="H111" s="224" t="s">
        <v>347</v>
      </c>
      <c r="I111" s="226" t="s">
        <v>331</v>
      </c>
      <c r="J111" s="227" t="s">
        <v>298</v>
      </c>
      <c r="K111" s="228" t="s">
        <v>298</v>
      </c>
      <c r="L111" s="229">
        <v>45619.433091</v>
      </c>
      <c r="M111" s="230">
        <v>9999.013795</v>
      </c>
      <c r="N111" s="231">
        <v>456149340.8</v>
      </c>
    </row>
    <row r="112" spans="1:14" ht="15">
      <c r="A112" s="222" t="s">
        <v>345</v>
      </c>
      <c r="B112" s="222" t="s">
        <v>345</v>
      </c>
      <c r="C112" s="223" t="s">
        <v>345</v>
      </c>
      <c r="D112" s="224" t="s">
        <v>128</v>
      </c>
      <c r="E112" s="225" t="s">
        <v>326</v>
      </c>
      <c r="F112" s="226" t="s">
        <v>37</v>
      </c>
      <c r="G112" s="224" t="s">
        <v>343</v>
      </c>
      <c r="H112" s="224" t="s">
        <v>344</v>
      </c>
      <c r="I112" s="226" t="s">
        <v>297</v>
      </c>
      <c r="J112" s="227" t="s">
        <v>298</v>
      </c>
      <c r="K112" s="228" t="s">
        <v>298</v>
      </c>
      <c r="L112" s="229">
        <v>13378.309652</v>
      </c>
      <c r="M112" s="230">
        <v>10000</v>
      </c>
      <c r="N112" s="231">
        <v>133783096.52</v>
      </c>
    </row>
    <row r="113" spans="1:14" ht="15">
      <c r="A113" s="222" t="s">
        <v>345</v>
      </c>
      <c r="B113" s="222" t="s">
        <v>345</v>
      </c>
      <c r="C113" s="223" t="s">
        <v>345</v>
      </c>
      <c r="D113" s="224" t="s">
        <v>128</v>
      </c>
      <c r="E113" s="225" t="s">
        <v>326</v>
      </c>
      <c r="F113" s="226" t="s">
        <v>37</v>
      </c>
      <c r="G113" s="224" t="s">
        <v>346</v>
      </c>
      <c r="H113" s="224" t="s">
        <v>347</v>
      </c>
      <c r="I113" s="226" t="s">
        <v>331</v>
      </c>
      <c r="J113" s="227" t="s">
        <v>298</v>
      </c>
      <c r="K113" s="228" t="s">
        <v>298</v>
      </c>
      <c r="L113" s="229">
        <v>13375.488748</v>
      </c>
      <c r="M113" s="230">
        <v>9999.013795</v>
      </c>
      <c r="N113" s="231">
        <v>133741696.5</v>
      </c>
    </row>
    <row r="114" spans="1:14" ht="15">
      <c r="A114" s="222" t="s">
        <v>345</v>
      </c>
      <c r="B114" s="222" t="s">
        <v>345</v>
      </c>
      <c r="C114" s="223" t="s">
        <v>345</v>
      </c>
      <c r="D114" s="224" t="s">
        <v>121</v>
      </c>
      <c r="E114" s="225" t="s">
        <v>326</v>
      </c>
      <c r="F114" s="226" t="s">
        <v>37</v>
      </c>
      <c r="G114" s="224" t="s">
        <v>343</v>
      </c>
      <c r="H114" s="224" t="s">
        <v>344</v>
      </c>
      <c r="I114" s="226" t="s">
        <v>297</v>
      </c>
      <c r="J114" s="227" t="s">
        <v>298</v>
      </c>
      <c r="K114" s="228" t="s">
        <v>298</v>
      </c>
      <c r="L114" s="229">
        <v>42274.797174</v>
      </c>
      <c r="M114" s="230">
        <v>10000</v>
      </c>
      <c r="N114" s="231">
        <v>422747971.74</v>
      </c>
    </row>
    <row r="115" spans="1:14" ht="15">
      <c r="A115" s="222" t="s">
        <v>345</v>
      </c>
      <c r="B115" s="222" t="s">
        <v>345</v>
      </c>
      <c r="C115" s="223" t="s">
        <v>345</v>
      </c>
      <c r="D115" s="224" t="s">
        <v>121</v>
      </c>
      <c r="E115" s="225" t="s">
        <v>326</v>
      </c>
      <c r="F115" s="226" t="s">
        <v>37</v>
      </c>
      <c r="G115" s="224" t="s">
        <v>346</v>
      </c>
      <c r="H115" s="224" t="s">
        <v>347</v>
      </c>
      <c r="I115" s="226" t="s">
        <v>331</v>
      </c>
      <c r="J115" s="227" t="s">
        <v>298</v>
      </c>
      <c r="K115" s="228" t="s">
        <v>298</v>
      </c>
      <c r="L115" s="229">
        <v>42275.826433</v>
      </c>
      <c r="M115" s="230">
        <v>9999.013795</v>
      </c>
      <c r="N115" s="231">
        <v>422716571.7</v>
      </c>
    </row>
    <row r="116" spans="1:14" ht="15">
      <c r="A116" s="222" t="s">
        <v>345</v>
      </c>
      <c r="B116" s="222" t="s">
        <v>345</v>
      </c>
      <c r="C116" s="223" t="s">
        <v>345</v>
      </c>
      <c r="D116" s="224" t="s">
        <v>122</v>
      </c>
      <c r="E116" s="225" t="s">
        <v>326</v>
      </c>
      <c r="F116" s="226" t="s">
        <v>37</v>
      </c>
      <c r="G116" s="224" t="s">
        <v>343</v>
      </c>
      <c r="H116" s="224" t="s">
        <v>344</v>
      </c>
      <c r="I116" s="226" t="s">
        <v>297</v>
      </c>
      <c r="J116" s="227" t="s">
        <v>298</v>
      </c>
      <c r="K116" s="228" t="s">
        <v>298</v>
      </c>
      <c r="L116" s="229">
        <v>24110.546495</v>
      </c>
      <c r="M116" s="230">
        <v>10000</v>
      </c>
      <c r="N116" s="231">
        <v>241105464.95</v>
      </c>
    </row>
    <row r="117" spans="1:14" ht="15">
      <c r="A117" s="222" t="s">
        <v>345</v>
      </c>
      <c r="B117" s="222" t="s">
        <v>345</v>
      </c>
      <c r="C117" s="223" t="s">
        <v>345</v>
      </c>
      <c r="D117" s="224" t="s">
        <v>122</v>
      </c>
      <c r="E117" s="225" t="s">
        <v>326</v>
      </c>
      <c r="F117" s="226" t="s">
        <v>37</v>
      </c>
      <c r="G117" s="224" t="s">
        <v>346</v>
      </c>
      <c r="H117" s="224" t="s">
        <v>347</v>
      </c>
      <c r="I117" s="226" t="s">
        <v>331</v>
      </c>
      <c r="J117" s="227" t="s">
        <v>298</v>
      </c>
      <c r="K117" s="228" t="s">
        <v>298</v>
      </c>
      <c r="L117" s="229">
        <v>24109.76981</v>
      </c>
      <c r="M117" s="230">
        <v>9999.013794</v>
      </c>
      <c r="N117" s="231">
        <v>241073920.9</v>
      </c>
    </row>
    <row r="118" spans="1:14" ht="15">
      <c r="A118" s="222" t="s">
        <v>348</v>
      </c>
      <c r="B118" s="222" t="s">
        <v>348</v>
      </c>
      <c r="C118" s="223" t="s">
        <v>348</v>
      </c>
      <c r="D118" s="224" t="s">
        <v>111</v>
      </c>
      <c r="E118" s="225" t="s">
        <v>326</v>
      </c>
      <c r="F118" s="226" t="s">
        <v>37</v>
      </c>
      <c r="G118" s="224" t="s">
        <v>346</v>
      </c>
      <c r="H118" s="224" t="s">
        <v>347</v>
      </c>
      <c r="I118" s="226" t="s">
        <v>297</v>
      </c>
      <c r="J118" s="227" t="s">
        <v>298</v>
      </c>
      <c r="K118" s="228" t="s">
        <v>298</v>
      </c>
      <c r="L118" s="229">
        <v>82735.3556</v>
      </c>
      <c r="M118" s="230">
        <v>10000</v>
      </c>
      <c r="N118" s="231">
        <v>827353556</v>
      </c>
    </row>
    <row r="119" spans="1:14" ht="15">
      <c r="A119" s="222" t="s">
        <v>348</v>
      </c>
      <c r="B119" s="222" t="s">
        <v>348</v>
      </c>
      <c r="C119" s="223" t="s">
        <v>348</v>
      </c>
      <c r="D119" s="224" t="s">
        <v>111</v>
      </c>
      <c r="E119" s="225" t="s">
        <v>326</v>
      </c>
      <c r="F119" s="226" t="s">
        <v>37</v>
      </c>
      <c r="G119" s="224" t="s">
        <v>349</v>
      </c>
      <c r="H119" s="224" t="s">
        <v>350</v>
      </c>
      <c r="I119" s="226" t="s">
        <v>331</v>
      </c>
      <c r="J119" s="227" t="s">
        <v>298</v>
      </c>
      <c r="K119" s="228" t="s">
        <v>298</v>
      </c>
      <c r="L119" s="229">
        <v>82738.329956</v>
      </c>
      <c r="M119" s="230">
        <v>9999.019275</v>
      </c>
      <c r="N119" s="231">
        <v>827302156</v>
      </c>
    </row>
    <row r="120" spans="1:14" ht="15">
      <c r="A120" s="222" t="s">
        <v>348</v>
      </c>
      <c r="B120" s="222" t="s">
        <v>348</v>
      </c>
      <c r="C120" s="223" t="s">
        <v>348</v>
      </c>
      <c r="D120" s="224" t="s">
        <v>120</v>
      </c>
      <c r="E120" s="225" t="s">
        <v>326</v>
      </c>
      <c r="F120" s="226" t="s">
        <v>37</v>
      </c>
      <c r="G120" s="224" t="s">
        <v>346</v>
      </c>
      <c r="H120" s="224" t="s">
        <v>347</v>
      </c>
      <c r="I120" s="226" t="s">
        <v>297</v>
      </c>
      <c r="J120" s="227" t="s">
        <v>298</v>
      </c>
      <c r="K120" s="228" t="s">
        <v>298</v>
      </c>
      <c r="L120" s="229">
        <v>62290.196249</v>
      </c>
      <c r="M120" s="230">
        <v>10000</v>
      </c>
      <c r="N120" s="231">
        <v>622901962.49</v>
      </c>
    </row>
    <row r="121" spans="1:14" ht="15">
      <c r="A121" s="222" t="s">
        <v>348</v>
      </c>
      <c r="B121" s="222" t="s">
        <v>348</v>
      </c>
      <c r="C121" s="223" t="s">
        <v>348</v>
      </c>
      <c r="D121" s="224" t="s">
        <v>120</v>
      </c>
      <c r="E121" s="225" t="s">
        <v>326</v>
      </c>
      <c r="F121" s="226" t="s">
        <v>37</v>
      </c>
      <c r="G121" s="224" t="s">
        <v>349</v>
      </c>
      <c r="H121" s="224" t="s">
        <v>350</v>
      </c>
      <c r="I121" s="226" t="s">
        <v>331</v>
      </c>
      <c r="J121" s="227" t="s">
        <v>298</v>
      </c>
      <c r="K121" s="228" t="s">
        <v>298</v>
      </c>
      <c r="L121" s="229">
        <v>32926.375556</v>
      </c>
      <c r="M121" s="230">
        <v>9999.041189</v>
      </c>
      <c r="N121" s="231">
        <v>329232185.4</v>
      </c>
    </row>
    <row r="122" spans="1:14" ht="15">
      <c r="A122" s="222" t="s">
        <v>348</v>
      </c>
      <c r="B122" s="222" t="s">
        <v>348</v>
      </c>
      <c r="C122" s="223" t="s">
        <v>348</v>
      </c>
      <c r="D122" s="224" t="s">
        <v>120</v>
      </c>
      <c r="E122" s="225" t="s">
        <v>326</v>
      </c>
      <c r="F122" s="226" t="s">
        <v>37</v>
      </c>
      <c r="G122" s="224" t="s">
        <v>349</v>
      </c>
      <c r="H122" s="224" t="s">
        <v>350</v>
      </c>
      <c r="I122" s="226" t="s">
        <v>331</v>
      </c>
      <c r="J122" s="227" t="s">
        <v>298</v>
      </c>
      <c r="K122" s="228" t="s">
        <v>298</v>
      </c>
      <c r="L122" s="229">
        <v>12102.376052</v>
      </c>
      <c r="M122" s="230">
        <v>9999.016539</v>
      </c>
      <c r="N122" s="231">
        <v>121011858.3</v>
      </c>
    </row>
    <row r="123" spans="1:14" ht="15">
      <c r="A123" s="222" t="s">
        <v>348</v>
      </c>
      <c r="B123" s="222" t="s">
        <v>348</v>
      </c>
      <c r="C123" s="223" t="s">
        <v>348</v>
      </c>
      <c r="D123" s="224" t="s">
        <v>120</v>
      </c>
      <c r="E123" s="225" t="s">
        <v>326</v>
      </c>
      <c r="F123" s="226" t="s">
        <v>37</v>
      </c>
      <c r="G123" s="224" t="s">
        <v>349</v>
      </c>
      <c r="H123" s="224" t="s">
        <v>350</v>
      </c>
      <c r="I123" s="226" t="s">
        <v>331</v>
      </c>
      <c r="J123" s="227" t="s">
        <v>298</v>
      </c>
      <c r="K123" s="228" t="s">
        <v>298</v>
      </c>
      <c r="L123" s="229">
        <v>17261.670044</v>
      </c>
      <c r="M123" s="230">
        <v>9999.019276</v>
      </c>
      <c r="N123" s="231">
        <v>172599771.5</v>
      </c>
    </row>
    <row r="124" spans="1:14" ht="15">
      <c r="A124" s="222" t="s">
        <v>348</v>
      </c>
      <c r="B124" s="222" t="s">
        <v>348</v>
      </c>
      <c r="C124" s="223" t="s">
        <v>348</v>
      </c>
      <c r="D124" s="224" t="s">
        <v>124</v>
      </c>
      <c r="E124" s="225" t="s">
        <v>326</v>
      </c>
      <c r="F124" s="226" t="s">
        <v>37</v>
      </c>
      <c r="G124" s="224" t="s">
        <v>346</v>
      </c>
      <c r="H124" s="224" t="s">
        <v>347</v>
      </c>
      <c r="I124" s="226" t="s">
        <v>297</v>
      </c>
      <c r="J124" s="227" t="s">
        <v>298</v>
      </c>
      <c r="K124" s="228" t="s">
        <v>298</v>
      </c>
      <c r="L124" s="229">
        <v>23593.930073</v>
      </c>
      <c r="M124" s="230">
        <v>10000</v>
      </c>
      <c r="N124" s="231">
        <v>235939300.73</v>
      </c>
    </row>
    <row r="125" spans="1:14" ht="15">
      <c r="A125" s="222" t="s">
        <v>348</v>
      </c>
      <c r="B125" s="222" t="s">
        <v>348</v>
      </c>
      <c r="C125" s="223" t="s">
        <v>348</v>
      </c>
      <c r="D125" s="224" t="s">
        <v>124</v>
      </c>
      <c r="E125" s="225" t="s">
        <v>326</v>
      </c>
      <c r="F125" s="226" t="s">
        <v>37</v>
      </c>
      <c r="G125" s="224" t="s">
        <v>349</v>
      </c>
      <c r="H125" s="224" t="s">
        <v>350</v>
      </c>
      <c r="I125" s="226" t="s">
        <v>331</v>
      </c>
      <c r="J125" s="227" t="s">
        <v>298</v>
      </c>
      <c r="K125" s="228" t="s">
        <v>298</v>
      </c>
      <c r="L125" s="229">
        <v>23592.052108</v>
      </c>
      <c r="M125" s="230">
        <v>9999.041186</v>
      </c>
      <c r="N125" s="231">
        <v>235897900.7</v>
      </c>
    </row>
    <row r="126" spans="1:14" ht="15">
      <c r="A126" s="222" t="s">
        <v>348</v>
      </c>
      <c r="B126" s="222" t="s">
        <v>348</v>
      </c>
      <c r="C126" s="223" t="s">
        <v>348</v>
      </c>
      <c r="D126" s="224" t="s">
        <v>126</v>
      </c>
      <c r="E126" s="225" t="s">
        <v>326</v>
      </c>
      <c r="F126" s="226" t="s">
        <v>37</v>
      </c>
      <c r="G126" s="224" t="s">
        <v>346</v>
      </c>
      <c r="H126" s="224" t="s">
        <v>347</v>
      </c>
      <c r="I126" s="226" t="s">
        <v>297</v>
      </c>
      <c r="J126" s="227" t="s">
        <v>298</v>
      </c>
      <c r="K126" s="228" t="s">
        <v>298</v>
      </c>
      <c r="L126" s="229">
        <v>45619.433091</v>
      </c>
      <c r="M126" s="230">
        <v>10000</v>
      </c>
      <c r="N126" s="231">
        <v>456194330.91</v>
      </c>
    </row>
    <row r="127" spans="1:14" ht="15">
      <c r="A127" s="222" t="s">
        <v>348</v>
      </c>
      <c r="B127" s="222" t="s">
        <v>348</v>
      </c>
      <c r="C127" s="223" t="s">
        <v>348</v>
      </c>
      <c r="D127" s="224" t="s">
        <v>126</v>
      </c>
      <c r="E127" s="225" t="s">
        <v>326</v>
      </c>
      <c r="F127" s="226" t="s">
        <v>37</v>
      </c>
      <c r="G127" s="224" t="s">
        <v>349</v>
      </c>
      <c r="H127" s="224" t="s">
        <v>350</v>
      </c>
      <c r="I127" s="226" t="s">
        <v>331</v>
      </c>
      <c r="J127" s="227" t="s">
        <v>298</v>
      </c>
      <c r="K127" s="228" t="s">
        <v>298</v>
      </c>
      <c r="L127" s="229">
        <v>45620.779735</v>
      </c>
      <c r="M127" s="230">
        <v>9999.016535</v>
      </c>
      <c r="N127" s="231">
        <v>456162930.9</v>
      </c>
    </row>
    <row r="128" spans="1:14" ht="15">
      <c r="A128" s="222" t="s">
        <v>348</v>
      </c>
      <c r="B128" s="222" t="s">
        <v>348</v>
      </c>
      <c r="C128" s="223" t="s">
        <v>348</v>
      </c>
      <c r="D128" s="224" t="s">
        <v>128</v>
      </c>
      <c r="E128" s="225" t="s">
        <v>326</v>
      </c>
      <c r="F128" s="226" t="s">
        <v>37</v>
      </c>
      <c r="G128" s="224" t="s">
        <v>346</v>
      </c>
      <c r="H128" s="224" t="s">
        <v>347</v>
      </c>
      <c r="I128" s="226" t="s">
        <v>297</v>
      </c>
      <c r="J128" s="227" t="s">
        <v>298</v>
      </c>
      <c r="K128" s="228" t="s">
        <v>298</v>
      </c>
      <c r="L128" s="229">
        <v>13375.488748</v>
      </c>
      <c r="M128" s="230">
        <v>10000</v>
      </c>
      <c r="N128" s="231">
        <v>133754887.48</v>
      </c>
    </row>
    <row r="129" spans="1:14" ht="15">
      <c r="A129" s="222" t="s">
        <v>348</v>
      </c>
      <c r="B129" s="222" t="s">
        <v>348</v>
      </c>
      <c r="C129" s="223" t="s">
        <v>348</v>
      </c>
      <c r="D129" s="224" t="s">
        <v>128</v>
      </c>
      <c r="E129" s="225" t="s">
        <v>326</v>
      </c>
      <c r="F129" s="226" t="s">
        <v>37</v>
      </c>
      <c r="G129" s="224" t="s">
        <v>349</v>
      </c>
      <c r="H129" s="224" t="s">
        <v>350</v>
      </c>
      <c r="I129" s="226" t="s">
        <v>331</v>
      </c>
      <c r="J129" s="227" t="s">
        <v>298</v>
      </c>
      <c r="K129" s="228" t="s">
        <v>298</v>
      </c>
      <c r="L129" s="229">
        <v>13372.630932</v>
      </c>
      <c r="M129" s="230">
        <v>9999.041189</v>
      </c>
      <c r="N129" s="231">
        <v>133713487.5</v>
      </c>
    </row>
    <row r="130" spans="1:14" ht="15">
      <c r="A130" s="222" t="s">
        <v>348</v>
      </c>
      <c r="B130" s="222" t="s">
        <v>348</v>
      </c>
      <c r="C130" s="223" t="s">
        <v>348</v>
      </c>
      <c r="D130" s="224" t="s">
        <v>121</v>
      </c>
      <c r="E130" s="225" t="s">
        <v>326</v>
      </c>
      <c r="F130" s="226" t="s">
        <v>37</v>
      </c>
      <c r="G130" s="224" t="s">
        <v>346</v>
      </c>
      <c r="H130" s="224" t="s">
        <v>347</v>
      </c>
      <c r="I130" s="226" t="s">
        <v>297</v>
      </c>
      <c r="J130" s="227" t="s">
        <v>298</v>
      </c>
      <c r="K130" s="228" t="s">
        <v>298</v>
      </c>
      <c r="L130" s="229">
        <v>42275.826433</v>
      </c>
      <c r="M130" s="230">
        <v>10000</v>
      </c>
      <c r="N130" s="231">
        <v>422758264.33</v>
      </c>
    </row>
    <row r="131" spans="1:14" ht="15">
      <c r="A131" s="222" t="s">
        <v>348</v>
      </c>
      <c r="B131" s="222" t="s">
        <v>348</v>
      </c>
      <c r="C131" s="223" t="s">
        <v>348</v>
      </c>
      <c r="D131" s="224" t="s">
        <v>121</v>
      </c>
      <c r="E131" s="225" t="s">
        <v>326</v>
      </c>
      <c r="F131" s="226" t="s">
        <v>37</v>
      </c>
      <c r="G131" s="224" t="s">
        <v>349</v>
      </c>
      <c r="H131" s="224" t="s">
        <v>350</v>
      </c>
      <c r="I131" s="226" t="s">
        <v>331</v>
      </c>
      <c r="J131" s="227" t="s">
        <v>298</v>
      </c>
      <c r="K131" s="228" t="s">
        <v>298</v>
      </c>
      <c r="L131" s="229">
        <v>42276.844213</v>
      </c>
      <c r="M131" s="230">
        <v>9999.016534</v>
      </c>
      <c r="N131" s="231">
        <v>422726864.3</v>
      </c>
    </row>
    <row r="132" spans="1:14" ht="15">
      <c r="A132" s="222" t="s">
        <v>348</v>
      </c>
      <c r="B132" s="222" t="s">
        <v>348</v>
      </c>
      <c r="C132" s="223" t="s">
        <v>348</v>
      </c>
      <c r="D132" s="224" t="s">
        <v>122</v>
      </c>
      <c r="E132" s="225" t="s">
        <v>326</v>
      </c>
      <c r="F132" s="226" t="s">
        <v>37</v>
      </c>
      <c r="G132" s="224" t="s">
        <v>346</v>
      </c>
      <c r="H132" s="224" t="s">
        <v>347</v>
      </c>
      <c r="I132" s="226" t="s">
        <v>297</v>
      </c>
      <c r="J132" s="227" t="s">
        <v>298</v>
      </c>
      <c r="K132" s="228" t="s">
        <v>298</v>
      </c>
      <c r="L132" s="229">
        <v>24109.76981</v>
      </c>
      <c r="M132" s="230">
        <v>10000</v>
      </c>
      <c r="N132" s="231">
        <v>241097698.1</v>
      </c>
    </row>
    <row r="133" spans="1:14" ht="15">
      <c r="A133" s="222" t="s">
        <v>348</v>
      </c>
      <c r="B133" s="222" t="s">
        <v>348</v>
      </c>
      <c r="C133" s="223" t="s">
        <v>348</v>
      </c>
      <c r="D133" s="224" t="s">
        <v>122</v>
      </c>
      <c r="E133" s="225" t="s">
        <v>326</v>
      </c>
      <c r="F133" s="226" t="s">
        <v>37</v>
      </c>
      <c r="G133" s="224" t="s">
        <v>349</v>
      </c>
      <c r="H133" s="224" t="s">
        <v>350</v>
      </c>
      <c r="I133" s="226" t="s">
        <v>331</v>
      </c>
      <c r="J133" s="227" t="s">
        <v>298</v>
      </c>
      <c r="K133" s="228" t="s">
        <v>298</v>
      </c>
      <c r="L133" s="229">
        <v>24108.941404</v>
      </c>
      <c r="M133" s="230">
        <v>9999.041188</v>
      </c>
      <c r="N133" s="231">
        <v>241066298.1</v>
      </c>
    </row>
    <row r="134" spans="1:14" ht="15">
      <c r="A134" s="222" t="s">
        <v>351</v>
      </c>
      <c r="B134" s="222" t="s">
        <v>351</v>
      </c>
      <c r="C134" s="223" t="s">
        <v>351</v>
      </c>
      <c r="D134" s="224" t="s">
        <v>111</v>
      </c>
      <c r="E134" s="225" t="s">
        <v>326</v>
      </c>
      <c r="F134" s="226" t="s">
        <v>37</v>
      </c>
      <c r="G134" s="224" t="s">
        <v>349</v>
      </c>
      <c r="H134" s="224" t="s">
        <v>350</v>
      </c>
      <c r="I134" s="226" t="s">
        <v>297</v>
      </c>
      <c r="J134" s="227" t="s">
        <v>298</v>
      </c>
      <c r="K134" s="228" t="s">
        <v>298</v>
      </c>
      <c r="L134" s="229">
        <v>82738.329956</v>
      </c>
      <c r="M134" s="230">
        <v>10000</v>
      </c>
      <c r="N134" s="231">
        <v>827383299.56</v>
      </c>
    </row>
    <row r="135" spans="1:14" ht="15">
      <c r="A135" s="222" t="s">
        <v>351</v>
      </c>
      <c r="B135" s="222" t="s">
        <v>351</v>
      </c>
      <c r="C135" s="223" t="s">
        <v>351</v>
      </c>
      <c r="D135" s="224" t="s">
        <v>111</v>
      </c>
      <c r="E135" s="225" t="s">
        <v>326</v>
      </c>
      <c r="F135" s="226" t="s">
        <v>37</v>
      </c>
      <c r="G135" s="224" t="s">
        <v>352</v>
      </c>
      <c r="H135" s="224" t="s">
        <v>353</v>
      </c>
      <c r="I135" s="226" t="s">
        <v>331</v>
      </c>
      <c r="J135" s="227" t="s">
        <v>298</v>
      </c>
      <c r="K135" s="228" t="s">
        <v>298</v>
      </c>
      <c r="L135" s="229">
        <v>82747.468828</v>
      </c>
      <c r="M135" s="230">
        <v>9997.69916</v>
      </c>
      <c r="N135" s="231">
        <v>827284299.6</v>
      </c>
    </row>
    <row r="136" spans="1:14" ht="15">
      <c r="A136" s="222" t="s">
        <v>351</v>
      </c>
      <c r="B136" s="222" t="s">
        <v>351</v>
      </c>
      <c r="C136" s="223" t="s">
        <v>351</v>
      </c>
      <c r="D136" s="224" t="s">
        <v>120</v>
      </c>
      <c r="E136" s="225" t="s">
        <v>326</v>
      </c>
      <c r="F136" s="226" t="s">
        <v>37</v>
      </c>
      <c r="G136" s="224" t="s">
        <v>349</v>
      </c>
      <c r="H136" s="224" t="s">
        <v>350</v>
      </c>
      <c r="I136" s="226" t="s">
        <v>297</v>
      </c>
      <c r="J136" s="227" t="s">
        <v>298</v>
      </c>
      <c r="K136" s="228" t="s">
        <v>298</v>
      </c>
      <c r="L136" s="229">
        <v>62290.421652</v>
      </c>
      <c r="M136" s="230">
        <v>10000</v>
      </c>
      <c r="N136" s="231">
        <v>622904216.52</v>
      </c>
    </row>
    <row r="137" spans="1:14" ht="15">
      <c r="A137" s="222" t="s">
        <v>351</v>
      </c>
      <c r="B137" s="222" t="s">
        <v>351</v>
      </c>
      <c r="C137" s="223" t="s">
        <v>351</v>
      </c>
      <c r="D137" s="224" t="s">
        <v>120</v>
      </c>
      <c r="E137" s="225" t="s">
        <v>326</v>
      </c>
      <c r="F137" s="226" t="s">
        <v>37</v>
      </c>
      <c r="G137" s="224" t="s">
        <v>352</v>
      </c>
      <c r="H137" s="224" t="s">
        <v>353</v>
      </c>
      <c r="I137" s="226" t="s">
        <v>331</v>
      </c>
      <c r="J137" s="227" t="s">
        <v>298</v>
      </c>
      <c r="K137" s="228" t="s">
        <v>298</v>
      </c>
      <c r="L137" s="229">
        <v>62295.366599</v>
      </c>
      <c r="M137" s="230">
        <v>9997.617006</v>
      </c>
      <c r="N137" s="231">
        <v>622805216.5</v>
      </c>
    </row>
    <row r="138" spans="1:14" ht="15">
      <c r="A138" s="222" t="s">
        <v>351</v>
      </c>
      <c r="B138" s="222" t="s">
        <v>351</v>
      </c>
      <c r="C138" s="223" t="s">
        <v>351</v>
      </c>
      <c r="D138" s="224" t="s">
        <v>124</v>
      </c>
      <c r="E138" s="225" t="s">
        <v>326</v>
      </c>
      <c r="F138" s="226" t="s">
        <v>37</v>
      </c>
      <c r="G138" s="224" t="s">
        <v>349</v>
      </c>
      <c r="H138" s="224" t="s">
        <v>350</v>
      </c>
      <c r="I138" s="226" t="s">
        <v>297</v>
      </c>
      <c r="J138" s="227" t="s">
        <v>298</v>
      </c>
      <c r="K138" s="228" t="s">
        <v>298</v>
      </c>
      <c r="L138" s="229">
        <v>23592.052108</v>
      </c>
      <c r="M138" s="230">
        <v>10000</v>
      </c>
      <c r="N138" s="231">
        <v>235920521.08</v>
      </c>
    </row>
    <row r="139" spans="1:14" ht="15">
      <c r="A139" s="222" t="s">
        <v>351</v>
      </c>
      <c r="B139" s="222" t="s">
        <v>351</v>
      </c>
      <c r="C139" s="223" t="s">
        <v>351</v>
      </c>
      <c r="D139" s="224" t="s">
        <v>124</v>
      </c>
      <c r="E139" s="225" t="s">
        <v>326</v>
      </c>
      <c r="F139" s="226" t="s">
        <v>37</v>
      </c>
      <c r="G139" s="224" t="s">
        <v>352</v>
      </c>
      <c r="H139" s="224" t="s">
        <v>353</v>
      </c>
      <c r="I139" s="226" t="s">
        <v>331</v>
      </c>
      <c r="J139" s="227" t="s">
        <v>298</v>
      </c>
      <c r="K139" s="228" t="s">
        <v>298</v>
      </c>
      <c r="L139" s="229">
        <v>23587.773059</v>
      </c>
      <c r="M139" s="230">
        <v>9997.617007</v>
      </c>
      <c r="N139" s="231">
        <v>235821521.1</v>
      </c>
    </row>
    <row r="140" spans="1:14" ht="15">
      <c r="A140" s="222" t="s">
        <v>351</v>
      </c>
      <c r="B140" s="222" t="s">
        <v>351</v>
      </c>
      <c r="C140" s="223" t="s">
        <v>351</v>
      </c>
      <c r="D140" s="224" t="s">
        <v>126</v>
      </c>
      <c r="E140" s="225" t="s">
        <v>326</v>
      </c>
      <c r="F140" s="226" t="s">
        <v>37</v>
      </c>
      <c r="G140" s="224" t="s">
        <v>349</v>
      </c>
      <c r="H140" s="224" t="s">
        <v>350</v>
      </c>
      <c r="I140" s="226" t="s">
        <v>297</v>
      </c>
      <c r="J140" s="227" t="s">
        <v>298</v>
      </c>
      <c r="K140" s="228" t="s">
        <v>298</v>
      </c>
      <c r="L140" s="229">
        <v>45620.779735</v>
      </c>
      <c r="M140" s="230">
        <v>10000</v>
      </c>
      <c r="N140" s="231">
        <v>456207797.35</v>
      </c>
    </row>
    <row r="141" spans="1:14" ht="15">
      <c r="A141" s="222" t="s">
        <v>351</v>
      </c>
      <c r="B141" s="222" t="s">
        <v>351</v>
      </c>
      <c r="C141" s="223" t="s">
        <v>351</v>
      </c>
      <c r="D141" s="224" t="s">
        <v>126</v>
      </c>
      <c r="E141" s="225" t="s">
        <v>326</v>
      </c>
      <c r="F141" s="226" t="s">
        <v>37</v>
      </c>
      <c r="G141" s="224" t="s">
        <v>352</v>
      </c>
      <c r="H141" s="224" t="s">
        <v>353</v>
      </c>
      <c r="I141" s="226" t="s">
        <v>331</v>
      </c>
      <c r="J141" s="227" t="s">
        <v>298</v>
      </c>
      <c r="K141" s="228" t="s">
        <v>298</v>
      </c>
      <c r="L141" s="229">
        <v>45621.751369</v>
      </c>
      <c r="M141" s="230">
        <v>9997.617008</v>
      </c>
      <c r="N141" s="231">
        <v>456108797.4</v>
      </c>
    </row>
    <row r="142" spans="1:14" ht="15">
      <c r="A142" s="222" t="s">
        <v>351</v>
      </c>
      <c r="B142" s="222" t="s">
        <v>351</v>
      </c>
      <c r="C142" s="223" t="s">
        <v>351</v>
      </c>
      <c r="D142" s="224" t="s">
        <v>128</v>
      </c>
      <c r="E142" s="225" t="s">
        <v>326</v>
      </c>
      <c r="F142" s="226" t="s">
        <v>37</v>
      </c>
      <c r="G142" s="224" t="s">
        <v>349</v>
      </c>
      <c r="H142" s="224" t="s">
        <v>350</v>
      </c>
      <c r="I142" s="226" t="s">
        <v>297</v>
      </c>
      <c r="J142" s="227" t="s">
        <v>298</v>
      </c>
      <c r="K142" s="228" t="s">
        <v>298</v>
      </c>
      <c r="L142" s="229">
        <v>13372.630932</v>
      </c>
      <c r="M142" s="230">
        <v>10000</v>
      </c>
      <c r="N142" s="231">
        <v>133726309.32</v>
      </c>
    </row>
    <row r="143" spans="1:14" ht="15">
      <c r="A143" s="222" t="s">
        <v>351</v>
      </c>
      <c r="B143" s="222" t="s">
        <v>351</v>
      </c>
      <c r="C143" s="223" t="s">
        <v>351</v>
      </c>
      <c r="D143" s="224" t="s">
        <v>128</v>
      </c>
      <c r="E143" s="225" t="s">
        <v>326</v>
      </c>
      <c r="F143" s="226" t="s">
        <v>37</v>
      </c>
      <c r="G143" s="224" t="s">
        <v>352</v>
      </c>
      <c r="H143" s="224" t="s">
        <v>353</v>
      </c>
      <c r="I143" s="226" t="s">
        <v>331</v>
      </c>
      <c r="J143" s="227" t="s">
        <v>298</v>
      </c>
      <c r="K143" s="228" t="s">
        <v>298</v>
      </c>
      <c r="L143" s="229">
        <v>13365.916021</v>
      </c>
      <c r="M143" s="230">
        <v>9997.617005</v>
      </c>
      <c r="N143" s="231">
        <v>133627309.3</v>
      </c>
    </row>
    <row r="144" spans="1:14" ht="15">
      <c r="A144" s="222" t="s">
        <v>351</v>
      </c>
      <c r="B144" s="222" t="s">
        <v>351</v>
      </c>
      <c r="C144" s="223" t="s">
        <v>351</v>
      </c>
      <c r="D144" s="224" t="s">
        <v>121</v>
      </c>
      <c r="E144" s="225" t="s">
        <v>326</v>
      </c>
      <c r="F144" s="226" t="s">
        <v>37</v>
      </c>
      <c r="G144" s="224" t="s">
        <v>349</v>
      </c>
      <c r="H144" s="224" t="s">
        <v>350</v>
      </c>
      <c r="I144" s="226" t="s">
        <v>297</v>
      </c>
      <c r="J144" s="227" t="s">
        <v>298</v>
      </c>
      <c r="K144" s="228" t="s">
        <v>298</v>
      </c>
      <c r="L144" s="229">
        <v>42276.844213</v>
      </c>
      <c r="M144" s="230">
        <v>10000</v>
      </c>
      <c r="N144" s="231">
        <v>422768442.13</v>
      </c>
    </row>
    <row r="145" spans="1:14" ht="15">
      <c r="A145" s="222" t="s">
        <v>351</v>
      </c>
      <c r="B145" s="222" t="s">
        <v>351</v>
      </c>
      <c r="C145" s="223" t="s">
        <v>351</v>
      </c>
      <c r="D145" s="224" t="s">
        <v>121</v>
      </c>
      <c r="E145" s="225" t="s">
        <v>326</v>
      </c>
      <c r="F145" s="226" t="s">
        <v>37</v>
      </c>
      <c r="G145" s="224" t="s">
        <v>352</v>
      </c>
      <c r="H145" s="224" t="s">
        <v>353</v>
      </c>
      <c r="I145" s="226" t="s">
        <v>331</v>
      </c>
      <c r="J145" s="227" t="s">
        <v>298</v>
      </c>
      <c r="K145" s="228" t="s">
        <v>298</v>
      </c>
      <c r="L145" s="229">
        <v>42277.018799</v>
      </c>
      <c r="M145" s="230">
        <v>9997.617006</v>
      </c>
      <c r="N145" s="231">
        <v>422669442.1</v>
      </c>
    </row>
    <row r="146" spans="1:14" ht="15">
      <c r="A146" s="222" t="s">
        <v>351</v>
      </c>
      <c r="B146" s="222" t="s">
        <v>351</v>
      </c>
      <c r="C146" s="223" t="s">
        <v>351</v>
      </c>
      <c r="D146" s="224" t="s">
        <v>122</v>
      </c>
      <c r="E146" s="225" t="s">
        <v>326</v>
      </c>
      <c r="F146" s="226" t="s">
        <v>37</v>
      </c>
      <c r="G146" s="224" t="s">
        <v>349</v>
      </c>
      <c r="H146" s="224" t="s">
        <v>350</v>
      </c>
      <c r="I146" s="226" t="s">
        <v>297</v>
      </c>
      <c r="J146" s="227" t="s">
        <v>298</v>
      </c>
      <c r="K146" s="228" t="s">
        <v>298</v>
      </c>
      <c r="L146" s="229">
        <v>24108.941404</v>
      </c>
      <c r="M146" s="230">
        <v>10000</v>
      </c>
      <c r="N146" s="231">
        <v>241089414.04</v>
      </c>
    </row>
    <row r="147" spans="1:14" ht="15">
      <c r="A147" s="222" t="s">
        <v>351</v>
      </c>
      <c r="B147" s="222" t="s">
        <v>351</v>
      </c>
      <c r="C147" s="223" t="s">
        <v>351</v>
      </c>
      <c r="D147" s="224" t="s">
        <v>122</v>
      </c>
      <c r="E147" s="225" t="s">
        <v>326</v>
      </c>
      <c r="F147" s="226" t="s">
        <v>37</v>
      </c>
      <c r="G147" s="224" t="s">
        <v>352</v>
      </c>
      <c r="H147" s="224" t="s">
        <v>353</v>
      </c>
      <c r="I147" s="226" t="s">
        <v>331</v>
      </c>
      <c r="J147" s="227" t="s">
        <v>298</v>
      </c>
      <c r="K147" s="228" t="s">
        <v>298</v>
      </c>
      <c r="L147" s="229">
        <v>12852.174152</v>
      </c>
      <c r="M147" s="230">
        <v>9997.617009</v>
      </c>
      <c r="N147" s="231">
        <v>128491114.9</v>
      </c>
    </row>
    <row r="148" spans="1:14" ht="15">
      <c r="A148" s="222" t="s">
        <v>351</v>
      </c>
      <c r="B148" s="222" t="s">
        <v>351</v>
      </c>
      <c r="C148" s="223" t="s">
        <v>351</v>
      </c>
      <c r="D148" s="224" t="s">
        <v>122</v>
      </c>
      <c r="E148" s="225" t="s">
        <v>326</v>
      </c>
      <c r="F148" s="226" t="s">
        <v>37</v>
      </c>
      <c r="G148" s="224" t="s">
        <v>352</v>
      </c>
      <c r="H148" s="224" t="s">
        <v>353</v>
      </c>
      <c r="I148" s="226" t="s">
        <v>331</v>
      </c>
      <c r="J148" s="227" t="s">
        <v>298</v>
      </c>
      <c r="K148" s="228" t="s">
        <v>298</v>
      </c>
      <c r="L148" s="229">
        <v>11252.531173</v>
      </c>
      <c r="M148" s="230">
        <v>9997.699155</v>
      </c>
      <c r="N148" s="231">
        <v>112499421.4</v>
      </c>
    </row>
    <row r="149" spans="1:14" ht="15">
      <c r="A149" s="222" t="s">
        <v>354</v>
      </c>
      <c r="B149" s="222" t="s">
        <v>354</v>
      </c>
      <c r="C149" s="223" t="s">
        <v>354</v>
      </c>
      <c r="D149" s="224" t="s">
        <v>111</v>
      </c>
      <c r="E149" s="225" t="s">
        <v>326</v>
      </c>
      <c r="F149" s="226" t="s">
        <v>37</v>
      </c>
      <c r="G149" s="224" t="s">
        <v>352</v>
      </c>
      <c r="H149" s="224" t="s">
        <v>353</v>
      </c>
      <c r="I149" s="226" t="s">
        <v>297</v>
      </c>
      <c r="J149" s="227" t="s">
        <v>298</v>
      </c>
      <c r="K149" s="228" t="s">
        <v>298</v>
      </c>
      <c r="L149" s="229">
        <v>82747.468828</v>
      </c>
      <c r="M149" s="230">
        <v>10000</v>
      </c>
      <c r="N149" s="231">
        <v>827474688.28</v>
      </c>
    </row>
    <row r="150" spans="1:14" ht="15">
      <c r="A150" s="222" t="s">
        <v>354</v>
      </c>
      <c r="B150" s="222" t="s">
        <v>354</v>
      </c>
      <c r="C150" s="223" t="s">
        <v>354</v>
      </c>
      <c r="D150" s="224" t="s">
        <v>111</v>
      </c>
      <c r="E150" s="225" t="s">
        <v>326</v>
      </c>
      <c r="F150" s="226" t="s">
        <v>37</v>
      </c>
      <c r="G150" s="224" t="s">
        <v>355</v>
      </c>
      <c r="H150" s="224" t="s">
        <v>356</v>
      </c>
      <c r="I150" s="226" t="s">
        <v>331</v>
      </c>
      <c r="J150" s="227" t="s">
        <v>298</v>
      </c>
      <c r="K150" s="228" t="s">
        <v>298</v>
      </c>
      <c r="L150" s="229">
        <v>82751.206104</v>
      </c>
      <c r="M150" s="230">
        <v>9999.082276</v>
      </c>
      <c r="N150" s="231">
        <v>827436118.3</v>
      </c>
    </row>
    <row r="151" spans="1:14" ht="15">
      <c r="A151" s="222" t="s">
        <v>354</v>
      </c>
      <c r="B151" s="222" t="s">
        <v>354</v>
      </c>
      <c r="C151" s="223" t="s">
        <v>354</v>
      </c>
      <c r="D151" s="224" t="s">
        <v>120</v>
      </c>
      <c r="E151" s="225" t="s">
        <v>326</v>
      </c>
      <c r="F151" s="226" t="s">
        <v>37</v>
      </c>
      <c r="G151" s="224" t="s">
        <v>352</v>
      </c>
      <c r="H151" s="224" t="s">
        <v>353</v>
      </c>
      <c r="I151" s="226" t="s">
        <v>297</v>
      </c>
      <c r="J151" s="227" t="s">
        <v>298</v>
      </c>
      <c r="K151" s="228" t="s">
        <v>298</v>
      </c>
      <c r="L151" s="229">
        <v>62295.366599</v>
      </c>
      <c r="M151" s="230">
        <v>10000</v>
      </c>
      <c r="N151" s="231">
        <v>622953665.99</v>
      </c>
    </row>
    <row r="152" spans="1:14" ht="15">
      <c r="A152" s="222" t="s">
        <v>354</v>
      </c>
      <c r="B152" s="222" t="s">
        <v>354</v>
      </c>
      <c r="C152" s="223" t="s">
        <v>354</v>
      </c>
      <c r="D152" s="224" t="s">
        <v>120</v>
      </c>
      <c r="E152" s="225" t="s">
        <v>326</v>
      </c>
      <c r="F152" s="226" t="s">
        <v>37</v>
      </c>
      <c r="G152" s="224" t="s">
        <v>355</v>
      </c>
      <c r="H152" s="224" t="s">
        <v>356</v>
      </c>
      <c r="I152" s="226" t="s">
        <v>331</v>
      </c>
      <c r="J152" s="227" t="s">
        <v>298</v>
      </c>
      <c r="K152" s="228" t="s">
        <v>298</v>
      </c>
      <c r="L152" s="229">
        <v>62297.226765</v>
      </c>
      <c r="M152" s="230">
        <v>9999.082276</v>
      </c>
      <c r="N152" s="231">
        <v>622915096</v>
      </c>
    </row>
    <row r="153" spans="1:14" ht="15">
      <c r="A153" s="222" t="s">
        <v>354</v>
      </c>
      <c r="B153" s="222" t="s">
        <v>354</v>
      </c>
      <c r="C153" s="223" t="s">
        <v>354</v>
      </c>
      <c r="D153" s="224" t="s">
        <v>124</v>
      </c>
      <c r="E153" s="225" t="s">
        <v>326</v>
      </c>
      <c r="F153" s="226" t="s">
        <v>37</v>
      </c>
      <c r="G153" s="224" t="s">
        <v>352</v>
      </c>
      <c r="H153" s="224" t="s">
        <v>353</v>
      </c>
      <c r="I153" s="226" t="s">
        <v>297</v>
      </c>
      <c r="J153" s="227" t="s">
        <v>298</v>
      </c>
      <c r="K153" s="228" t="s">
        <v>298</v>
      </c>
      <c r="L153" s="229">
        <v>23587.773059</v>
      </c>
      <c r="M153" s="230">
        <v>10000</v>
      </c>
      <c r="N153" s="231">
        <v>235877730.59</v>
      </c>
    </row>
    <row r="154" spans="1:14" ht="15">
      <c r="A154" s="222" t="s">
        <v>354</v>
      </c>
      <c r="B154" s="222" t="s">
        <v>354</v>
      </c>
      <c r="C154" s="223" t="s">
        <v>354</v>
      </c>
      <c r="D154" s="224" t="s">
        <v>124</v>
      </c>
      <c r="E154" s="225" t="s">
        <v>326</v>
      </c>
      <c r="F154" s="226" t="s">
        <v>37</v>
      </c>
      <c r="G154" s="224" t="s">
        <v>355</v>
      </c>
      <c r="H154" s="224" t="s">
        <v>356</v>
      </c>
      <c r="I154" s="226" t="s">
        <v>331</v>
      </c>
      <c r="J154" s="227" t="s">
        <v>298</v>
      </c>
      <c r="K154" s="228" t="s">
        <v>298</v>
      </c>
      <c r="L154" s="229">
        <v>23586.080611</v>
      </c>
      <c r="M154" s="230">
        <v>9999.082276</v>
      </c>
      <c r="N154" s="231">
        <v>235839160.6</v>
      </c>
    </row>
    <row r="155" spans="1:14" ht="15">
      <c r="A155" s="222" t="s">
        <v>354</v>
      </c>
      <c r="B155" s="222" t="s">
        <v>354</v>
      </c>
      <c r="C155" s="223" t="s">
        <v>354</v>
      </c>
      <c r="D155" s="224" t="s">
        <v>126</v>
      </c>
      <c r="E155" s="225" t="s">
        <v>326</v>
      </c>
      <c r="F155" s="226" t="s">
        <v>37</v>
      </c>
      <c r="G155" s="224" t="s">
        <v>352</v>
      </c>
      <c r="H155" s="224" t="s">
        <v>353</v>
      </c>
      <c r="I155" s="226" t="s">
        <v>297</v>
      </c>
      <c r="J155" s="227" t="s">
        <v>298</v>
      </c>
      <c r="K155" s="228" t="s">
        <v>298</v>
      </c>
      <c r="L155" s="229">
        <v>45621.751369</v>
      </c>
      <c r="M155" s="230">
        <v>10000</v>
      </c>
      <c r="N155" s="231">
        <v>456217513.69</v>
      </c>
    </row>
    <row r="156" spans="1:14" ht="15">
      <c r="A156" s="222" t="s">
        <v>354</v>
      </c>
      <c r="B156" s="222" t="s">
        <v>354</v>
      </c>
      <c r="C156" s="223" t="s">
        <v>354</v>
      </c>
      <c r="D156" s="224" t="s">
        <v>126</v>
      </c>
      <c r="E156" s="225" t="s">
        <v>326</v>
      </c>
      <c r="F156" s="226" t="s">
        <v>37</v>
      </c>
      <c r="G156" s="224" t="s">
        <v>355</v>
      </c>
      <c r="H156" s="224" t="s">
        <v>356</v>
      </c>
      <c r="I156" s="226" t="s">
        <v>331</v>
      </c>
      <c r="J156" s="227" t="s">
        <v>298</v>
      </c>
      <c r="K156" s="228" t="s">
        <v>298</v>
      </c>
      <c r="L156" s="229">
        <v>45622.081217</v>
      </c>
      <c r="M156" s="230">
        <v>9999.082276</v>
      </c>
      <c r="N156" s="231">
        <v>456178943.7</v>
      </c>
    </row>
    <row r="157" spans="1:14" ht="15">
      <c r="A157" s="222" t="s">
        <v>354</v>
      </c>
      <c r="B157" s="222" t="s">
        <v>354</v>
      </c>
      <c r="C157" s="223" t="s">
        <v>354</v>
      </c>
      <c r="D157" s="224" t="s">
        <v>128</v>
      </c>
      <c r="E157" s="225" t="s">
        <v>326</v>
      </c>
      <c r="F157" s="226" t="s">
        <v>37</v>
      </c>
      <c r="G157" s="224" t="s">
        <v>352</v>
      </c>
      <c r="H157" s="224" t="s">
        <v>353</v>
      </c>
      <c r="I157" s="226" t="s">
        <v>297</v>
      </c>
      <c r="J157" s="227" t="s">
        <v>298</v>
      </c>
      <c r="K157" s="228" t="s">
        <v>298</v>
      </c>
      <c r="L157" s="229">
        <v>13365.916021</v>
      </c>
      <c r="M157" s="230">
        <v>10000</v>
      </c>
      <c r="N157" s="231">
        <v>133659160.21</v>
      </c>
    </row>
    <row r="158" spans="1:14" ht="15">
      <c r="A158" s="222" t="s">
        <v>354</v>
      </c>
      <c r="B158" s="222" t="s">
        <v>354</v>
      </c>
      <c r="C158" s="223" t="s">
        <v>354</v>
      </c>
      <c r="D158" s="224" t="s">
        <v>128</v>
      </c>
      <c r="E158" s="225" t="s">
        <v>326</v>
      </c>
      <c r="F158" s="226" t="s">
        <v>37</v>
      </c>
      <c r="G158" s="224" t="s">
        <v>355</v>
      </c>
      <c r="H158" s="224" t="s">
        <v>356</v>
      </c>
      <c r="I158" s="226" t="s">
        <v>331</v>
      </c>
      <c r="J158" s="227" t="s">
        <v>298</v>
      </c>
      <c r="K158" s="228" t="s">
        <v>298</v>
      </c>
      <c r="L158" s="229">
        <v>13363.285402</v>
      </c>
      <c r="M158" s="230">
        <v>9999.082275</v>
      </c>
      <c r="N158" s="231">
        <v>133620590.2</v>
      </c>
    </row>
    <row r="159" spans="1:14" ht="15">
      <c r="A159" s="222" t="s">
        <v>354</v>
      </c>
      <c r="B159" s="222" t="s">
        <v>354</v>
      </c>
      <c r="C159" s="223" t="s">
        <v>354</v>
      </c>
      <c r="D159" s="224" t="s">
        <v>121</v>
      </c>
      <c r="E159" s="225" t="s">
        <v>326</v>
      </c>
      <c r="F159" s="226" t="s">
        <v>37</v>
      </c>
      <c r="G159" s="224" t="s">
        <v>352</v>
      </c>
      <c r="H159" s="224" t="s">
        <v>353</v>
      </c>
      <c r="I159" s="226" t="s">
        <v>297</v>
      </c>
      <c r="J159" s="227" t="s">
        <v>298</v>
      </c>
      <c r="K159" s="228" t="s">
        <v>298</v>
      </c>
      <c r="L159" s="229">
        <v>42277.018799</v>
      </c>
      <c r="M159" s="230">
        <v>10000</v>
      </c>
      <c r="N159" s="231">
        <v>422770187.99</v>
      </c>
    </row>
    <row r="160" spans="1:14" ht="15">
      <c r="A160" s="222" t="s">
        <v>354</v>
      </c>
      <c r="B160" s="222" t="s">
        <v>354</v>
      </c>
      <c r="C160" s="223" t="s">
        <v>354</v>
      </c>
      <c r="D160" s="224" t="s">
        <v>121</v>
      </c>
      <c r="E160" s="225" t="s">
        <v>326</v>
      </c>
      <c r="F160" s="226" t="s">
        <v>37</v>
      </c>
      <c r="G160" s="224" t="s">
        <v>355</v>
      </c>
      <c r="H160" s="224" t="s">
        <v>356</v>
      </c>
      <c r="I160" s="226" t="s">
        <v>331</v>
      </c>
      <c r="J160" s="227" t="s">
        <v>298</v>
      </c>
      <c r="K160" s="228" t="s">
        <v>298</v>
      </c>
      <c r="L160" s="229">
        <v>42277.041665</v>
      </c>
      <c r="M160" s="230">
        <v>9999.082276</v>
      </c>
      <c r="N160" s="231">
        <v>422731618</v>
      </c>
    </row>
    <row r="161" spans="1:14" ht="15">
      <c r="A161" s="222" t="s">
        <v>354</v>
      </c>
      <c r="B161" s="222" t="s">
        <v>354</v>
      </c>
      <c r="C161" s="223" t="s">
        <v>354</v>
      </c>
      <c r="D161" s="224" t="s">
        <v>122</v>
      </c>
      <c r="E161" s="225" t="s">
        <v>326</v>
      </c>
      <c r="F161" s="226" t="s">
        <v>37</v>
      </c>
      <c r="G161" s="224" t="s">
        <v>352</v>
      </c>
      <c r="H161" s="224" t="s">
        <v>353</v>
      </c>
      <c r="I161" s="226" t="s">
        <v>297</v>
      </c>
      <c r="J161" s="227" t="s">
        <v>298</v>
      </c>
      <c r="K161" s="228" t="s">
        <v>298</v>
      </c>
      <c r="L161" s="229">
        <v>24104.705325</v>
      </c>
      <c r="M161" s="230">
        <v>10000</v>
      </c>
      <c r="N161" s="231">
        <v>241047053.25</v>
      </c>
    </row>
    <row r="162" spans="1:14" ht="15">
      <c r="A162" s="222" t="s">
        <v>354</v>
      </c>
      <c r="B162" s="222" t="s">
        <v>354</v>
      </c>
      <c r="C162" s="223" t="s">
        <v>354</v>
      </c>
      <c r="D162" s="224" t="s">
        <v>122</v>
      </c>
      <c r="E162" s="225" t="s">
        <v>326</v>
      </c>
      <c r="F162" s="226" t="s">
        <v>37</v>
      </c>
      <c r="G162" s="224" t="s">
        <v>355</v>
      </c>
      <c r="H162" s="224" t="s">
        <v>356</v>
      </c>
      <c r="I162" s="226" t="s">
        <v>331</v>
      </c>
      <c r="J162" s="227" t="s">
        <v>298</v>
      </c>
      <c r="K162" s="228" t="s">
        <v>298</v>
      </c>
      <c r="L162" s="229">
        <v>24103.078235</v>
      </c>
      <c r="M162" s="230">
        <v>9999.082277</v>
      </c>
      <c r="N162" s="231">
        <v>241008662.4</v>
      </c>
    </row>
    <row r="163" spans="1:14" ht="15">
      <c r="A163" s="222" t="s">
        <v>357</v>
      </c>
      <c r="B163" s="222" t="s">
        <v>357</v>
      </c>
      <c r="C163" s="223" t="s">
        <v>357</v>
      </c>
      <c r="D163" s="224" t="s">
        <v>111</v>
      </c>
      <c r="E163" s="225" t="s">
        <v>326</v>
      </c>
      <c r="F163" s="226" t="s">
        <v>37</v>
      </c>
      <c r="G163" s="224" t="s">
        <v>355</v>
      </c>
      <c r="H163" s="224" t="s">
        <v>356</v>
      </c>
      <c r="I163" s="226" t="s">
        <v>297</v>
      </c>
      <c r="J163" s="227" t="s">
        <v>298</v>
      </c>
      <c r="K163" s="228" t="s">
        <v>298</v>
      </c>
      <c r="L163" s="229">
        <v>82751.206104</v>
      </c>
      <c r="M163" s="230">
        <v>10000</v>
      </c>
      <c r="N163" s="231">
        <v>827512061.04</v>
      </c>
    </row>
    <row r="164" spans="1:14" ht="15">
      <c r="A164" s="222" t="s">
        <v>357</v>
      </c>
      <c r="B164" s="222" t="s">
        <v>357</v>
      </c>
      <c r="C164" s="223" t="s">
        <v>357</v>
      </c>
      <c r="D164" s="224" t="s">
        <v>111</v>
      </c>
      <c r="E164" s="225" t="s">
        <v>326</v>
      </c>
      <c r="F164" s="226" t="s">
        <v>37</v>
      </c>
      <c r="G164" s="224" t="s">
        <v>358</v>
      </c>
      <c r="H164" s="224" t="s">
        <v>359</v>
      </c>
      <c r="I164" s="226" t="s">
        <v>331</v>
      </c>
      <c r="J164" s="227" t="s">
        <v>298</v>
      </c>
      <c r="K164" s="228" t="s">
        <v>298</v>
      </c>
      <c r="L164" s="229">
        <v>82754.887377</v>
      </c>
      <c r="M164" s="230">
        <v>9999.095972</v>
      </c>
      <c r="N164" s="231">
        <v>827474061</v>
      </c>
    </row>
    <row r="165" spans="1:14" ht="15">
      <c r="A165" s="222" t="s">
        <v>357</v>
      </c>
      <c r="B165" s="222" t="s">
        <v>357</v>
      </c>
      <c r="C165" s="223" t="s">
        <v>357</v>
      </c>
      <c r="D165" s="224" t="s">
        <v>120</v>
      </c>
      <c r="E165" s="225" t="s">
        <v>326</v>
      </c>
      <c r="F165" s="226" t="s">
        <v>37</v>
      </c>
      <c r="G165" s="224" t="s">
        <v>355</v>
      </c>
      <c r="H165" s="224" t="s">
        <v>356</v>
      </c>
      <c r="I165" s="226" t="s">
        <v>297</v>
      </c>
      <c r="J165" s="227" t="s">
        <v>298</v>
      </c>
      <c r="K165" s="228" t="s">
        <v>298</v>
      </c>
      <c r="L165" s="229">
        <v>62297.226765</v>
      </c>
      <c r="M165" s="230">
        <v>10000</v>
      </c>
      <c r="N165" s="231">
        <v>622972267.65</v>
      </c>
    </row>
    <row r="166" spans="1:14" ht="15">
      <c r="A166" s="222" t="s">
        <v>357</v>
      </c>
      <c r="B166" s="222" t="s">
        <v>357</v>
      </c>
      <c r="C166" s="223" t="s">
        <v>357</v>
      </c>
      <c r="D166" s="224" t="s">
        <v>120</v>
      </c>
      <c r="E166" s="225" t="s">
        <v>326</v>
      </c>
      <c r="F166" s="226" t="s">
        <v>37</v>
      </c>
      <c r="G166" s="224" t="s">
        <v>358</v>
      </c>
      <c r="H166" s="224" t="s">
        <v>359</v>
      </c>
      <c r="I166" s="226" t="s">
        <v>331</v>
      </c>
      <c r="J166" s="227" t="s">
        <v>298</v>
      </c>
      <c r="K166" s="228" t="s">
        <v>298</v>
      </c>
      <c r="L166" s="229">
        <v>62299.058773</v>
      </c>
      <c r="M166" s="230">
        <v>9999.095971</v>
      </c>
      <c r="N166" s="231">
        <v>622934267.6</v>
      </c>
    </row>
    <row r="167" spans="1:14" ht="15">
      <c r="A167" s="222" t="s">
        <v>357</v>
      </c>
      <c r="B167" s="222" t="s">
        <v>357</v>
      </c>
      <c r="C167" s="223" t="s">
        <v>357</v>
      </c>
      <c r="D167" s="224" t="s">
        <v>124</v>
      </c>
      <c r="E167" s="225" t="s">
        <v>326</v>
      </c>
      <c r="F167" s="226" t="s">
        <v>37</v>
      </c>
      <c r="G167" s="224" t="s">
        <v>355</v>
      </c>
      <c r="H167" s="224" t="s">
        <v>356</v>
      </c>
      <c r="I167" s="226" t="s">
        <v>297</v>
      </c>
      <c r="J167" s="227" t="s">
        <v>298</v>
      </c>
      <c r="K167" s="228" t="s">
        <v>298</v>
      </c>
      <c r="L167" s="229">
        <v>23586.080611</v>
      </c>
      <c r="M167" s="230">
        <v>10000</v>
      </c>
      <c r="N167" s="231">
        <v>235860806.11</v>
      </c>
    </row>
    <row r="168" spans="1:14" ht="15">
      <c r="A168" s="222" t="s">
        <v>357</v>
      </c>
      <c r="B168" s="222" t="s">
        <v>357</v>
      </c>
      <c r="C168" s="223" t="s">
        <v>357</v>
      </c>
      <c r="D168" s="224" t="s">
        <v>124</v>
      </c>
      <c r="E168" s="225" t="s">
        <v>326</v>
      </c>
      <c r="F168" s="226" t="s">
        <v>37</v>
      </c>
      <c r="G168" s="224" t="s">
        <v>358</v>
      </c>
      <c r="H168" s="224" t="s">
        <v>359</v>
      </c>
      <c r="I168" s="226" t="s">
        <v>331</v>
      </c>
      <c r="J168" s="227" t="s">
        <v>298</v>
      </c>
      <c r="K168" s="228" t="s">
        <v>298</v>
      </c>
      <c r="L168" s="229">
        <v>23584.412707</v>
      </c>
      <c r="M168" s="230">
        <v>9999.095972</v>
      </c>
      <c r="N168" s="231">
        <v>235822806.1</v>
      </c>
    </row>
    <row r="169" spans="1:14" ht="15">
      <c r="A169" s="222" t="s">
        <v>357</v>
      </c>
      <c r="B169" s="222" t="s">
        <v>357</v>
      </c>
      <c r="C169" s="223" t="s">
        <v>357</v>
      </c>
      <c r="D169" s="224" t="s">
        <v>126</v>
      </c>
      <c r="E169" s="225" t="s">
        <v>326</v>
      </c>
      <c r="F169" s="226" t="s">
        <v>37</v>
      </c>
      <c r="G169" s="224" t="s">
        <v>355</v>
      </c>
      <c r="H169" s="224" t="s">
        <v>356</v>
      </c>
      <c r="I169" s="226" t="s">
        <v>297</v>
      </c>
      <c r="J169" s="227" t="s">
        <v>298</v>
      </c>
      <c r="K169" s="228" t="s">
        <v>298</v>
      </c>
      <c r="L169" s="229">
        <v>45622.081217</v>
      </c>
      <c r="M169" s="230">
        <v>10000</v>
      </c>
      <c r="N169" s="231">
        <v>456220812.17</v>
      </c>
    </row>
    <row r="170" spans="1:14" ht="15">
      <c r="A170" s="222" t="s">
        <v>357</v>
      </c>
      <c r="B170" s="222" t="s">
        <v>357</v>
      </c>
      <c r="C170" s="223" t="s">
        <v>357</v>
      </c>
      <c r="D170" s="224" t="s">
        <v>126</v>
      </c>
      <c r="E170" s="225" t="s">
        <v>326</v>
      </c>
      <c r="F170" s="226" t="s">
        <v>37</v>
      </c>
      <c r="G170" s="224" t="s">
        <v>358</v>
      </c>
      <c r="H170" s="224" t="s">
        <v>359</v>
      </c>
      <c r="I170" s="226" t="s">
        <v>331</v>
      </c>
      <c r="J170" s="227" t="s">
        <v>298</v>
      </c>
      <c r="K170" s="228" t="s">
        <v>298</v>
      </c>
      <c r="L170" s="229">
        <v>45622.40561</v>
      </c>
      <c r="M170" s="230">
        <v>9999.095973</v>
      </c>
      <c r="N170" s="231">
        <v>456182812.2</v>
      </c>
    </row>
    <row r="171" spans="1:14" ht="15">
      <c r="A171" s="222" t="s">
        <v>357</v>
      </c>
      <c r="B171" s="222" t="s">
        <v>357</v>
      </c>
      <c r="C171" s="223" t="s">
        <v>357</v>
      </c>
      <c r="D171" s="224" t="s">
        <v>128</v>
      </c>
      <c r="E171" s="225" t="s">
        <v>326</v>
      </c>
      <c r="F171" s="226" t="s">
        <v>37</v>
      </c>
      <c r="G171" s="224" t="s">
        <v>355</v>
      </c>
      <c r="H171" s="224" t="s">
        <v>356</v>
      </c>
      <c r="I171" s="226" t="s">
        <v>297</v>
      </c>
      <c r="J171" s="227" t="s">
        <v>298</v>
      </c>
      <c r="K171" s="228" t="s">
        <v>298</v>
      </c>
      <c r="L171" s="229">
        <v>13363.285402</v>
      </c>
      <c r="M171" s="230">
        <v>10000</v>
      </c>
      <c r="N171" s="231">
        <v>133632854.02</v>
      </c>
    </row>
    <row r="172" spans="1:14" ht="15">
      <c r="A172" s="222" t="s">
        <v>357</v>
      </c>
      <c r="B172" s="222" t="s">
        <v>357</v>
      </c>
      <c r="C172" s="223" t="s">
        <v>357</v>
      </c>
      <c r="D172" s="224" t="s">
        <v>128</v>
      </c>
      <c r="E172" s="225" t="s">
        <v>326</v>
      </c>
      <c r="F172" s="226" t="s">
        <v>37</v>
      </c>
      <c r="G172" s="224" t="s">
        <v>358</v>
      </c>
      <c r="H172" s="224" t="s">
        <v>359</v>
      </c>
      <c r="I172" s="226" t="s">
        <v>331</v>
      </c>
      <c r="J172" s="227" t="s">
        <v>298</v>
      </c>
      <c r="K172" s="228" t="s">
        <v>298</v>
      </c>
      <c r="L172" s="229">
        <v>13360.693246</v>
      </c>
      <c r="M172" s="230">
        <v>9999.095971</v>
      </c>
      <c r="N172" s="231">
        <v>133594854</v>
      </c>
    </row>
    <row r="173" spans="1:14" ht="15">
      <c r="A173" s="222" t="s">
        <v>357</v>
      </c>
      <c r="B173" s="222" t="s">
        <v>357</v>
      </c>
      <c r="C173" s="223" t="s">
        <v>357</v>
      </c>
      <c r="D173" s="224" t="s">
        <v>121</v>
      </c>
      <c r="E173" s="225" t="s">
        <v>326</v>
      </c>
      <c r="F173" s="226" t="s">
        <v>37</v>
      </c>
      <c r="G173" s="224" t="s">
        <v>355</v>
      </c>
      <c r="H173" s="224" t="s">
        <v>356</v>
      </c>
      <c r="I173" s="226" t="s">
        <v>297</v>
      </c>
      <c r="J173" s="227" t="s">
        <v>298</v>
      </c>
      <c r="K173" s="228" t="s">
        <v>298</v>
      </c>
      <c r="L173" s="229">
        <v>42277.041665</v>
      </c>
      <c r="M173" s="230">
        <v>10000</v>
      </c>
      <c r="N173" s="231">
        <v>422770416.65</v>
      </c>
    </row>
    <row r="174" spans="1:14" ht="15">
      <c r="A174" s="222" t="s">
        <v>357</v>
      </c>
      <c r="B174" s="222" t="s">
        <v>357</v>
      </c>
      <c r="C174" s="223" t="s">
        <v>357</v>
      </c>
      <c r="D174" s="224" t="s">
        <v>121</v>
      </c>
      <c r="E174" s="225" t="s">
        <v>326</v>
      </c>
      <c r="F174" s="226" t="s">
        <v>37</v>
      </c>
      <c r="G174" s="224" t="s">
        <v>358</v>
      </c>
      <c r="H174" s="224" t="s">
        <v>359</v>
      </c>
      <c r="I174" s="226" t="s">
        <v>331</v>
      </c>
      <c r="J174" s="227" t="s">
        <v>298</v>
      </c>
      <c r="K174" s="228" t="s">
        <v>298</v>
      </c>
      <c r="L174" s="229">
        <v>42277.063629</v>
      </c>
      <c r="M174" s="230">
        <v>9999.095971</v>
      </c>
      <c r="N174" s="231">
        <v>422732416.6</v>
      </c>
    </row>
    <row r="175" spans="1:14" ht="15">
      <c r="A175" s="222" t="s">
        <v>357</v>
      </c>
      <c r="B175" s="222" t="s">
        <v>357</v>
      </c>
      <c r="C175" s="223" t="s">
        <v>357</v>
      </c>
      <c r="D175" s="224" t="s">
        <v>122</v>
      </c>
      <c r="E175" s="225" t="s">
        <v>326</v>
      </c>
      <c r="F175" s="226" t="s">
        <v>37</v>
      </c>
      <c r="G175" s="224" t="s">
        <v>355</v>
      </c>
      <c r="H175" s="224" t="s">
        <v>356</v>
      </c>
      <c r="I175" s="226" t="s">
        <v>297</v>
      </c>
      <c r="J175" s="227" t="s">
        <v>298</v>
      </c>
      <c r="K175" s="228" t="s">
        <v>298</v>
      </c>
      <c r="L175" s="229">
        <v>24103.078235</v>
      </c>
      <c r="M175" s="230">
        <v>10000</v>
      </c>
      <c r="N175" s="231">
        <v>241030782.35</v>
      </c>
    </row>
    <row r="176" spans="1:14" ht="15">
      <c r="A176" s="222" t="s">
        <v>357</v>
      </c>
      <c r="B176" s="222" t="s">
        <v>357</v>
      </c>
      <c r="C176" s="223" t="s">
        <v>357</v>
      </c>
      <c r="D176" s="224" t="s">
        <v>122</v>
      </c>
      <c r="E176" s="225" t="s">
        <v>326</v>
      </c>
      <c r="F176" s="226" t="s">
        <v>37</v>
      </c>
      <c r="G176" s="224" t="s">
        <v>358</v>
      </c>
      <c r="H176" s="224" t="s">
        <v>359</v>
      </c>
      <c r="I176" s="226" t="s">
        <v>331</v>
      </c>
      <c r="J176" s="227" t="s">
        <v>298</v>
      </c>
      <c r="K176" s="228" t="s">
        <v>298</v>
      </c>
      <c r="L176" s="229">
        <v>24101.478657</v>
      </c>
      <c r="M176" s="230">
        <v>9999.095974</v>
      </c>
      <c r="N176" s="231">
        <v>240992998.2</v>
      </c>
    </row>
    <row r="177" spans="1:14" ht="15">
      <c r="A177" s="222" t="s">
        <v>360</v>
      </c>
      <c r="B177" s="222" t="s">
        <v>360</v>
      </c>
      <c r="C177" s="223" t="s">
        <v>360</v>
      </c>
      <c r="D177" s="224" t="s">
        <v>111</v>
      </c>
      <c r="E177" s="225" t="s">
        <v>326</v>
      </c>
      <c r="F177" s="226" t="s">
        <v>37</v>
      </c>
      <c r="G177" s="224" t="s">
        <v>358</v>
      </c>
      <c r="H177" s="224" t="s">
        <v>359</v>
      </c>
      <c r="I177" s="226" t="s">
        <v>297</v>
      </c>
      <c r="J177" s="227" t="s">
        <v>298</v>
      </c>
      <c r="K177" s="228" t="s">
        <v>298</v>
      </c>
      <c r="L177" s="229">
        <v>82754.887377</v>
      </c>
      <c r="M177" s="230">
        <v>10000</v>
      </c>
      <c r="N177" s="231">
        <v>827548873.77</v>
      </c>
    </row>
    <row r="178" spans="1:14" ht="15">
      <c r="A178" s="222" t="s">
        <v>360</v>
      </c>
      <c r="B178" s="222" t="s">
        <v>360</v>
      </c>
      <c r="C178" s="223" t="s">
        <v>360</v>
      </c>
      <c r="D178" s="224" t="s">
        <v>111</v>
      </c>
      <c r="E178" s="225" t="s">
        <v>326</v>
      </c>
      <c r="F178" s="226" t="s">
        <v>37</v>
      </c>
      <c r="G178" s="224" t="s">
        <v>361</v>
      </c>
      <c r="H178" s="224" t="s">
        <v>362</v>
      </c>
      <c r="I178" s="226" t="s">
        <v>331</v>
      </c>
      <c r="J178" s="227" t="s">
        <v>298</v>
      </c>
      <c r="K178" s="228" t="s">
        <v>298</v>
      </c>
      <c r="L178" s="229">
        <v>82758.627935</v>
      </c>
      <c r="M178" s="230">
        <v>9999.082276</v>
      </c>
      <c r="N178" s="231">
        <v>827510329.8</v>
      </c>
    </row>
    <row r="179" spans="1:14" ht="15">
      <c r="A179" s="222" t="s">
        <v>360</v>
      </c>
      <c r="B179" s="222" t="s">
        <v>360</v>
      </c>
      <c r="C179" s="223" t="s">
        <v>360</v>
      </c>
      <c r="D179" s="224" t="s">
        <v>120</v>
      </c>
      <c r="E179" s="225" t="s">
        <v>326</v>
      </c>
      <c r="F179" s="226" t="s">
        <v>37</v>
      </c>
      <c r="G179" s="224" t="s">
        <v>358</v>
      </c>
      <c r="H179" s="224" t="s">
        <v>359</v>
      </c>
      <c r="I179" s="226" t="s">
        <v>297</v>
      </c>
      <c r="J179" s="227" t="s">
        <v>298</v>
      </c>
      <c r="K179" s="228" t="s">
        <v>298</v>
      </c>
      <c r="L179" s="229">
        <v>62299.058773</v>
      </c>
      <c r="M179" s="230">
        <v>10000</v>
      </c>
      <c r="N179" s="231">
        <v>622990587.73</v>
      </c>
    </row>
    <row r="180" spans="1:14" ht="15">
      <c r="A180" s="222" t="s">
        <v>360</v>
      </c>
      <c r="B180" s="222" t="s">
        <v>360</v>
      </c>
      <c r="C180" s="223" t="s">
        <v>360</v>
      </c>
      <c r="D180" s="224" t="s">
        <v>120</v>
      </c>
      <c r="E180" s="225" t="s">
        <v>326</v>
      </c>
      <c r="F180" s="226" t="s">
        <v>37</v>
      </c>
      <c r="G180" s="224" t="s">
        <v>361</v>
      </c>
      <c r="H180" s="224" t="s">
        <v>362</v>
      </c>
      <c r="I180" s="226" t="s">
        <v>331</v>
      </c>
      <c r="J180" s="227" t="s">
        <v>298</v>
      </c>
      <c r="K180" s="228" t="s">
        <v>298</v>
      </c>
      <c r="L180" s="229">
        <v>62300.921878</v>
      </c>
      <c r="M180" s="230">
        <v>9999.082276</v>
      </c>
      <c r="N180" s="231">
        <v>622952043.7</v>
      </c>
    </row>
    <row r="181" spans="1:14" ht="15">
      <c r="A181" s="222" t="s">
        <v>360</v>
      </c>
      <c r="B181" s="222" t="s">
        <v>360</v>
      </c>
      <c r="C181" s="223" t="s">
        <v>360</v>
      </c>
      <c r="D181" s="224" t="s">
        <v>124</v>
      </c>
      <c r="E181" s="225" t="s">
        <v>326</v>
      </c>
      <c r="F181" s="226" t="s">
        <v>37</v>
      </c>
      <c r="G181" s="224" t="s">
        <v>358</v>
      </c>
      <c r="H181" s="224" t="s">
        <v>359</v>
      </c>
      <c r="I181" s="226" t="s">
        <v>297</v>
      </c>
      <c r="J181" s="227" t="s">
        <v>298</v>
      </c>
      <c r="K181" s="228" t="s">
        <v>298</v>
      </c>
      <c r="L181" s="229">
        <v>23584.412707</v>
      </c>
      <c r="M181" s="230">
        <v>10000</v>
      </c>
      <c r="N181" s="231">
        <v>235844127.07</v>
      </c>
    </row>
    <row r="182" spans="1:14" ht="15">
      <c r="A182" s="222" t="s">
        <v>360</v>
      </c>
      <c r="B182" s="222" t="s">
        <v>360</v>
      </c>
      <c r="C182" s="223" t="s">
        <v>360</v>
      </c>
      <c r="D182" s="224" t="s">
        <v>124</v>
      </c>
      <c r="E182" s="225" t="s">
        <v>326</v>
      </c>
      <c r="F182" s="226" t="s">
        <v>37</v>
      </c>
      <c r="G182" s="224" t="s">
        <v>361</v>
      </c>
      <c r="H182" s="224" t="s">
        <v>362</v>
      </c>
      <c r="I182" s="226" t="s">
        <v>331</v>
      </c>
      <c r="J182" s="227" t="s">
        <v>298</v>
      </c>
      <c r="K182" s="228" t="s">
        <v>298</v>
      </c>
      <c r="L182" s="229">
        <v>23582.72255</v>
      </c>
      <c r="M182" s="230">
        <v>9999.082277</v>
      </c>
      <c r="N182" s="231">
        <v>235805583.1</v>
      </c>
    </row>
    <row r="183" spans="1:14" ht="15">
      <c r="A183" s="222" t="s">
        <v>360</v>
      </c>
      <c r="B183" s="222" t="s">
        <v>360</v>
      </c>
      <c r="C183" s="223" t="s">
        <v>360</v>
      </c>
      <c r="D183" s="224" t="s">
        <v>126</v>
      </c>
      <c r="E183" s="225" t="s">
        <v>326</v>
      </c>
      <c r="F183" s="226" t="s">
        <v>37</v>
      </c>
      <c r="G183" s="224" t="s">
        <v>358</v>
      </c>
      <c r="H183" s="224" t="s">
        <v>359</v>
      </c>
      <c r="I183" s="226" t="s">
        <v>297</v>
      </c>
      <c r="J183" s="227" t="s">
        <v>298</v>
      </c>
      <c r="K183" s="228" t="s">
        <v>298</v>
      </c>
      <c r="L183" s="229">
        <v>45622.40561</v>
      </c>
      <c r="M183" s="230">
        <v>10000</v>
      </c>
      <c r="N183" s="231">
        <v>456224056.1</v>
      </c>
    </row>
    <row r="184" spans="1:14" ht="15">
      <c r="A184" s="222" t="s">
        <v>360</v>
      </c>
      <c r="B184" s="222" t="s">
        <v>360</v>
      </c>
      <c r="C184" s="223" t="s">
        <v>360</v>
      </c>
      <c r="D184" s="224" t="s">
        <v>126</v>
      </c>
      <c r="E184" s="225" t="s">
        <v>326</v>
      </c>
      <c r="F184" s="226" t="s">
        <v>37</v>
      </c>
      <c r="G184" s="224" t="s">
        <v>361</v>
      </c>
      <c r="H184" s="224" t="s">
        <v>362</v>
      </c>
      <c r="I184" s="226" t="s">
        <v>331</v>
      </c>
      <c r="J184" s="227" t="s">
        <v>298</v>
      </c>
      <c r="K184" s="228" t="s">
        <v>298</v>
      </c>
      <c r="L184" s="229">
        <v>45622.738118</v>
      </c>
      <c r="M184" s="230">
        <v>9999.082276</v>
      </c>
      <c r="N184" s="231">
        <v>456185512.1</v>
      </c>
    </row>
    <row r="185" spans="1:14" ht="15">
      <c r="A185" s="222" t="s">
        <v>360</v>
      </c>
      <c r="B185" s="222" t="s">
        <v>360</v>
      </c>
      <c r="C185" s="223" t="s">
        <v>360</v>
      </c>
      <c r="D185" s="224" t="s">
        <v>128</v>
      </c>
      <c r="E185" s="225" t="s">
        <v>326</v>
      </c>
      <c r="F185" s="226" t="s">
        <v>37</v>
      </c>
      <c r="G185" s="224" t="s">
        <v>358</v>
      </c>
      <c r="H185" s="224" t="s">
        <v>359</v>
      </c>
      <c r="I185" s="226" t="s">
        <v>297</v>
      </c>
      <c r="J185" s="227" t="s">
        <v>298</v>
      </c>
      <c r="K185" s="228" t="s">
        <v>298</v>
      </c>
      <c r="L185" s="229">
        <v>13360.693246</v>
      </c>
      <c r="M185" s="230">
        <v>10000</v>
      </c>
      <c r="N185" s="231">
        <v>133606932.46</v>
      </c>
    </row>
    <row r="186" spans="1:14" ht="15">
      <c r="A186" s="222" t="s">
        <v>360</v>
      </c>
      <c r="B186" s="222" t="s">
        <v>360</v>
      </c>
      <c r="C186" s="223" t="s">
        <v>360</v>
      </c>
      <c r="D186" s="224" t="s">
        <v>128</v>
      </c>
      <c r="E186" s="225" t="s">
        <v>326</v>
      </c>
      <c r="F186" s="226" t="s">
        <v>37</v>
      </c>
      <c r="G186" s="224" t="s">
        <v>361</v>
      </c>
      <c r="H186" s="224" t="s">
        <v>362</v>
      </c>
      <c r="I186" s="226" t="s">
        <v>331</v>
      </c>
      <c r="J186" s="227" t="s">
        <v>298</v>
      </c>
      <c r="K186" s="228" t="s">
        <v>298</v>
      </c>
      <c r="L186" s="229">
        <v>13358.064747</v>
      </c>
      <c r="M186" s="230">
        <v>9999.082279</v>
      </c>
      <c r="N186" s="231">
        <v>133568388.5</v>
      </c>
    </row>
    <row r="187" spans="1:14" ht="15">
      <c r="A187" s="222" t="s">
        <v>360</v>
      </c>
      <c r="B187" s="222" t="s">
        <v>360</v>
      </c>
      <c r="C187" s="223" t="s">
        <v>360</v>
      </c>
      <c r="D187" s="224" t="s">
        <v>121</v>
      </c>
      <c r="E187" s="225" t="s">
        <v>326</v>
      </c>
      <c r="F187" s="226" t="s">
        <v>37</v>
      </c>
      <c r="G187" s="224" t="s">
        <v>358</v>
      </c>
      <c r="H187" s="224" t="s">
        <v>359</v>
      </c>
      <c r="I187" s="226" t="s">
        <v>297</v>
      </c>
      <c r="J187" s="227" t="s">
        <v>298</v>
      </c>
      <c r="K187" s="228" t="s">
        <v>298</v>
      </c>
      <c r="L187" s="229">
        <v>42277.063629</v>
      </c>
      <c r="M187" s="230">
        <v>10000</v>
      </c>
      <c r="N187" s="231">
        <v>422770636.29</v>
      </c>
    </row>
    <row r="188" spans="1:14" ht="15">
      <c r="A188" s="222" t="s">
        <v>360</v>
      </c>
      <c r="B188" s="222" t="s">
        <v>360</v>
      </c>
      <c r="C188" s="223" t="s">
        <v>360</v>
      </c>
      <c r="D188" s="224" t="s">
        <v>121</v>
      </c>
      <c r="E188" s="225" t="s">
        <v>326</v>
      </c>
      <c r="F188" s="226" t="s">
        <v>37</v>
      </c>
      <c r="G188" s="224" t="s">
        <v>361</v>
      </c>
      <c r="H188" s="224" t="s">
        <v>362</v>
      </c>
      <c r="I188" s="226" t="s">
        <v>331</v>
      </c>
      <c r="J188" s="227" t="s">
        <v>298</v>
      </c>
      <c r="K188" s="228" t="s">
        <v>298</v>
      </c>
      <c r="L188" s="229">
        <v>42277.089099</v>
      </c>
      <c r="M188" s="230">
        <v>9999.082276</v>
      </c>
      <c r="N188" s="231">
        <v>422732092.3</v>
      </c>
    </row>
    <row r="189" spans="1:14" ht="15">
      <c r="A189" s="222" t="s">
        <v>360</v>
      </c>
      <c r="B189" s="222" t="s">
        <v>360</v>
      </c>
      <c r="C189" s="223" t="s">
        <v>360</v>
      </c>
      <c r="D189" s="224" t="s">
        <v>122</v>
      </c>
      <c r="E189" s="225" t="s">
        <v>326</v>
      </c>
      <c r="F189" s="226" t="s">
        <v>37</v>
      </c>
      <c r="G189" s="224" t="s">
        <v>358</v>
      </c>
      <c r="H189" s="224" t="s">
        <v>359</v>
      </c>
      <c r="I189" s="226" t="s">
        <v>297</v>
      </c>
      <c r="J189" s="227" t="s">
        <v>298</v>
      </c>
      <c r="K189" s="228" t="s">
        <v>298</v>
      </c>
      <c r="L189" s="229">
        <v>24101.478657</v>
      </c>
      <c r="M189" s="230">
        <v>10000</v>
      </c>
      <c r="N189" s="231">
        <v>241014786.57</v>
      </c>
    </row>
    <row r="190" spans="1:14" ht="15">
      <c r="A190" s="222" t="s">
        <v>360</v>
      </c>
      <c r="B190" s="222" t="s">
        <v>360</v>
      </c>
      <c r="C190" s="223" t="s">
        <v>360</v>
      </c>
      <c r="D190" s="224" t="s">
        <v>122</v>
      </c>
      <c r="E190" s="225" t="s">
        <v>326</v>
      </c>
      <c r="F190" s="226" t="s">
        <v>37</v>
      </c>
      <c r="G190" s="224" t="s">
        <v>361</v>
      </c>
      <c r="H190" s="224" t="s">
        <v>362</v>
      </c>
      <c r="I190" s="226" t="s">
        <v>331</v>
      </c>
      <c r="J190" s="227" t="s">
        <v>298</v>
      </c>
      <c r="K190" s="228" t="s">
        <v>298</v>
      </c>
      <c r="L190" s="229">
        <v>24099.835672</v>
      </c>
      <c r="M190" s="230">
        <v>9999.082275</v>
      </c>
      <c r="N190" s="231">
        <v>240976239.7</v>
      </c>
    </row>
    <row r="191" spans="1:14" ht="15">
      <c r="A191" s="222" t="s">
        <v>363</v>
      </c>
      <c r="B191" s="222" t="s">
        <v>363</v>
      </c>
      <c r="C191" s="223" t="s">
        <v>363</v>
      </c>
      <c r="D191" s="224" t="s">
        <v>111</v>
      </c>
      <c r="E191" s="225" t="s">
        <v>326</v>
      </c>
      <c r="F191" s="226" t="s">
        <v>37</v>
      </c>
      <c r="G191" s="224" t="s">
        <v>361</v>
      </c>
      <c r="H191" s="224" t="s">
        <v>362</v>
      </c>
      <c r="I191" s="226" t="s">
        <v>297</v>
      </c>
      <c r="J191" s="227" t="s">
        <v>298</v>
      </c>
      <c r="K191" s="228" t="s">
        <v>298</v>
      </c>
      <c r="L191" s="229">
        <v>82758.627935</v>
      </c>
      <c r="M191" s="230">
        <v>10000</v>
      </c>
      <c r="N191" s="231">
        <v>827586279.35</v>
      </c>
    </row>
    <row r="192" spans="1:14" ht="15">
      <c r="A192" s="222" t="s">
        <v>363</v>
      </c>
      <c r="B192" s="222" t="s">
        <v>363</v>
      </c>
      <c r="C192" s="223" t="s">
        <v>363</v>
      </c>
      <c r="D192" s="224" t="s">
        <v>111</v>
      </c>
      <c r="E192" s="225" t="s">
        <v>326</v>
      </c>
      <c r="F192" s="226" t="s">
        <v>37</v>
      </c>
      <c r="G192" s="224" t="s">
        <v>364</v>
      </c>
      <c r="H192" s="224" t="s">
        <v>365</v>
      </c>
      <c r="I192" s="226" t="s">
        <v>331</v>
      </c>
      <c r="J192" s="227" t="s">
        <v>298</v>
      </c>
      <c r="K192" s="228" t="s">
        <v>298</v>
      </c>
      <c r="L192" s="229">
        <v>82761.97733</v>
      </c>
      <c r="M192" s="230">
        <v>9999.178149</v>
      </c>
      <c r="N192" s="231">
        <v>827551755.3</v>
      </c>
    </row>
    <row r="193" spans="1:14" ht="15">
      <c r="A193" s="222" t="s">
        <v>363</v>
      </c>
      <c r="B193" s="222" t="s">
        <v>363</v>
      </c>
      <c r="C193" s="223" t="s">
        <v>363</v>
      </c>
      <c r="D193" s="224" t="s">
        <v>120</v>
      </c>
      <c r="E193" s="225" t="s">
        <v>326</v>
      </c>
      <c r="F193" s="226" t="s">
        <v>37</v>
      </c>
      <c r="G193" s="224" t="s">
        <v>361</v>
      </c>
      <c r="H193" s="224" t="s">
        <v>362</v>
      </c>
      <c r="I193" s="226" t="s">
        <v>297</v>
      </c>
      <c r="J193" s="227" t="s">
        <v>298</v>
      </c>
      <c r="K193" s="228" t="s">
        <v>298</v>
      </c>
      <c r="L193" s="229">
        <v>62300.921878</v>
      </c>
      <c r="M193" s="230">
        <v>10000</v>
      </c>
      <c r="N193" s="231">
        <v>623009218.78</v>
      </c>
    </row>
    <row r="194" spans="1:14" ht="15">
      <c r="A194" s="222" t="s">
        <v>363</v>
      </c>
      <c r="B194" s="222" t="s">
        <v>363</v>
      </c>
      <c r="C194" s="223" t="s">
        <v>363</v>
      </c>
      <c r="D194" s="224" t="s">
        <v>120</v>
      </c>
      <c r="E194" s="225" t="s">
        <v>326</v>
      </c>
      <c r="F194" s="226" t="s">
        <v>37</v>
      </c>
      <c r="G194" s="224" t="s">
        <v>364</v>
      </c>
      <c r="H194" s="224" t="s">
        <v>365</v>
      </c>
      <c r="I194" s="226" t="s">
        <v>331</v>
      </c>
      <c r="J194" s="227" t="s">
        <v>298</v>
      </c>
      <c r="K194" s="228" t="s">
        <v>298</v>
      </c>
      <c r="L194" s="229">
        <v>62302.589818</v>
      </c>
      <c r="M194" s="230">
        <v>9999.17815</v>
      </c>
      <c r="N194" s="231">
        <v>622974694.8</v>
      </c>
    </row>
    <row r="195" spans="1:14" ht="15">
      <c r="A195" s="222" t="s">
        <v>363</v>
      </c>
      <c r="B195" s="222" t="s">
        <v>363</v>
      </c>
      <c r="C195" s="223" t="s">
        <v>363</v>
      </c>
      <c r="D195" s="224" t="s">
        <v>124</v>
      </c>
      <c r="E195" s="225" t="s">
        <v>326</v>
      </c>
      <c r="F195" s="226" t="s">
        <v>37</v>
      </c>
      <c r="G195" s="224" t="s">
        <v>361</v>
      </c>
      <c r="H195" s="224" t="s">
        <v>362</v>
      </c>
      <c r="I195" s="226" t="s">
        <v>297</v>
      </c>
      <c r="J195" s="227" t="s">
        <v>298</v>
      </c>
      <c r="K195" s="228" t="s">
        <v>298</v>
      </c>
      <c r="L195" s="229">
        <v>23582.72255</v>
      </c>
      <c r="M195" s="230">
        <v>10000</v>
      </c>
      <c r="N195" s="231">
        <v>235827225.5</v>
      </c>
    </row>
    <row r="196" spans="1:14" ht="15">
      <c r="A196" s="222" t="s">
        <v>363</v>
      </c>
      <c r="B196" s="222" t="s">
        <v>363</v>
      </c>
      <c r="C196" s="223" t="s">
        <v>363</v>
      </c>
      <c r="D196" s="224" t="s">
        <v>124</v>
      </c>
      <c r="E196" s="225" t="s">
        <v>326</v>
      </c>
      <c r="F196" s="226" t="s">
        <v>37</v>
      </c>
      <c r="G196" s="224" t="s">
        <v>364</v>
      </c>
      <c r="H196" s="224" t="s">
        <v>365</v>
      </c>
      <c r="I196" s="226" t="s">
        <v>331</v>
      </c>
      <c r="J196" s="227" t="s">
        <v>298</v>
      </c>
      <c r="K196" s="228" t="s">
        <v>298</v>
      </c>
      <c r="L196" s="229">
        <v>23581.208172</v>
      </c>
      <c r="M196" s="230">
        <v>9999.17815</v>
      </c>
      <c r="N196" s="231">
        <v>235792701.5</v>
      </c>
    </row>
    <row r="197" spans="1:14" ht="15">
      <c r="A197" s="222" t="s">
        <v>363</v>
      </c>
      <c r="B197" s="222" t="s">
        <v>363</v>
      </c>
      <c r="C197" s="223" t="s">
        <v>363</v>
      </c>
      <c r="D197" s="224" t="s">
        <v>126</v>
      </c>
      <c r="E197" s="225" t="s">
        <v>326</v>
      </c>
      <c r="F197" s="226" t="s">
        <v>37</v>
      </c>
      <c r="G197" s="224" t="s">
        <v>361</v>
      </c>
      <c r="H197" s="224" t="s">
        <v>362</v>
      </c>
      <c r="I197" s="226" t="s">
        <v>297</v>
      </c>
      <c r="J197" s="227" t="s">
        <v>298</v>
      </c>
      <c r="K197" s="228" t="s">
        <v>298</v>
      </c>
      <c r="L197" s="229">
        <v>45622.738118</v>
      </c>
      <c r="M197" s="230">
        <v>10000</v>
      </c>
      <c r="N197" s="231">
        <v>456227381.18</v>
      </c>
    </row>
    <row r="198" spans="1:14" ht="15">
      <c r="A198" s="222" t="s">
        <v>363</v>
      </c>
      <c r="B198" s="222" t="s">
        <v>363</v>
      </c>
      <c r="C198" s="223" t="s">
        <v>363</v>
      </c>
      <c r="D198" s="224" t="s">
        <v>126</v>
      </c>
      <c r="E198" s="225" t="s">
        <v>326</v>
      </c>
      <c r="F198" s="226" t="s">
        <v>37</v>
      </c>
      <c r="G198" s="224" t="s">
        <v>364</v>
      </c>
      <c r="H198" s="224" t="s">
        <v>365</v>
      </c>
      <c r="I198" s="226" t="s">
        <v>331</v>
      </c>
      <c r="J198" s="227" t="s">
        <v>298</v>
      </c>
      <c r="K198" s="228" t="s">
        <v>298</v>
      </c>
      <c r="L198" s="229">
        <v>45623.035248</v>
      </c>
      <c r="M198" s="230">
        <v>9999.17815</v>
      </c>
      <c r="N198" s="231">
        <v>456192857.2</v>
      </c>
    </row>
    <row r="199" spans="1:14" ht="15">
      <c r="A199" s="222" t="s">
        <v>363</v>
      </c>
      <c r="B199" s="222" t="s">
        <v>363</v>
      </c>
      <c r="C199" s="223" t="s">
        <v>363</v>
      </c>
      <c r="D199" s="224" t="s">
        <v>128</v>
      </c>
      <c r="E199" s="225" t="s">
        <v>326</v>
      </c>
      <c r="F199" s="226" t="s">
        <v>37</v>
      </c>
      <c r="G199" s="224" t="s">
        <v>361</v>
      </c>
      <c r="H199" s="224" t="s">
        <v>362</v>
      </c>
      <c r="I199" s="226" t="s">
        <v>297</v>
      </c>
      <c r="J199" s="227" t="s">
        <v>298</v>
      </c>
      <c r="K199" s="228" t="s">
        <v>298</v>
      </c>
      <c r="L199" s="229">
        <v>13358.064747</v>
      </c>
      <c r="M199" s="230">
        <v>10000</v>
      </c>
      <c r="N199" s="231">
        <v>133580647.47</v>
      </c>
    </row>
    <row r="200" spans="1:14" ht="15">
      <c r="A200" s="222" t="s">
        <v>363</v>
      </c>
      <c r="B200" s="222" t="s">
        <v>363</v>
      </c>
      <c r="C200" s="223" t="s">
        <v>363</v>
      </c>
      <c r="D200" s="224" t="s">
        <v>128</v>
      </c>
      <c r="E200" s="225" t="s">
        <v>326</v>
      </c>
      <c r="F200" s="226" t="s">
        <v>37</v>
      </c>
      <c r="G200" s="224" t="s">
        <v>364</v>
      </c>
      <c r="H200" s="224" t="s">
        <v>365</v>
      </c>
      <c r="I200" s="226" t="s">
        <v>331</v>
      </c>
      <c r="J200" s="227" t="s">
        <v>298</v>
      </c>
      <c r="K200" s="228" t="s">
        <v>298</v>
      </c>
      <c r="L200" s="229">
        <v>13355.709987</v>
      </c>
      <c r="M200" s="230">
        <v>9999.178152</v>
      </c>
      <c r="N200" s="231">
        <v>133546123.5</v>
      </c>
    </row>
    <row r="201" spans="1:14" ht="15">
      <c r="A201" s="222" t="s">
        <v>363</v>
      </c>
      <c r="B201" s="222" t="s">
        <v>363</v>
      </c>
      <c r="C201" s="223" t="s">
        <v>363</v>
      </c>
      <c r="D201" s="224" t="s">
        <v>121</v>
      </c>
      <c r="E201" s="225" t="s">
        <v>326</v>
      </c>
      <c r="F201" s="226" t="s">
        <v>37</v>
      </c>
      <c r="G201" s="224" t="s">
        <v>361</v>
      </c>
      <c r="H201" s="224" t="s">
        <v>362</v>
      </c>
      <c r="I201" s="226" t="s">
        <v>297</v>
      </c>
      <c r="J201" s="227" t="s">
        <v>298</v>
      </c>
      <c r="K201" s="228" t="s">
        <v>298</v>
      </c>
      <c r="L201" s="229">
        <v>42277.089099</v>
      </c>
      <c r="M201" s="230">
        <v>10000</v>
      </c>
      <c r="N201" s="231">
        <v>422770890.99</v>
      </c>
    </row>
    <row r="202" spans="1:14" ht="15">
      <c r="A202" s="222" t="s">
        <v>363</v>
      </c>
      <c r="B202" s="222" t="s">
        <v>363</v>
      </c>
      <c r="C202" s="223" t="s">
        <v>363</v>
      </c>
      <c r="D202" s="224" t="s">
        <v>121</v>
      </c>
      <c r="E202" s="225" t="s">
        <v>326</v>
      </c>
      <c r="F202" s="226" t="s">
        <v>37</v>
      </c>
      <c r="G202" s="224" t="s">
        <v>364</v>
      </c>
      <c r="H202" s="224" t="s">
        <v>365</v>
      </c>
      <c r="I202" s="226" t="s">
        <v>331</v>
      </c>
      <c r="J202" s="227" t="s">
        <v>298</v>
      </c>
      <c r="K202" s="228" t="s">
        <v>298</v>
      </c>
      <c r="L202" s="229">
        <v>42277.111245</v>
      </c>
      <c r="M202" s="230">
        <v>9999.17815</v>
      </c>
      <c r="N202" s="231">
        <v>422736367</v>
      </c>
    </row>
    <row r="203" spans="1:14" ht="15">
      <c r="A203" s="222" t="s">
        <v>363</v>
      </c>
      <c r="B203" s="222" t="s">
        <v>363</v>
      </c>
      <c r="C203" s="223" t="s">
        <v>363</v>
      </c>
      <c r="D203" s="224" t="s">
        <v>122</v>
      </c>
      <c r="E203" s="225" t="s">
        <v>326</v>
      </c>
      <c r="F203" s="226" t="s">
        <v>37</v>
      </c>
      <c r="G203" s="224" t="s">
        <v>361</v>
      </c>
      <c r="H203" s="224" t="s">
        <v>362</v>
      </c>
      <c r="I203" s="226" t="s">
        <v>297</v>
      </c>
      <c r="J203" s="227" t="s">
        <v>298</v>
      </c>
      <c r="K203" s="228" t="s">
        <v>298</v>
      </c>
      <c r="L203" s="229">
        <v>24099.835672</v>
      </c>
      <c r="M203" s="230">
        <v>10000</v>
      </c>
      <c r="N203" s="231">
        <v>240998356.72</v>
      </c>
    </row>
    <row r="204" spans="1:14" ht="15">
      <c r="A204" s="222" t="s">
        <v>363</v>
      </c>
      <c r="B204" s="222" t="s">
        <v>363</v>
      </c>
      <c r="C204" s="223" t="s">
        <v>363</v>
      </c>
      <c r="D204" s="224" t="s">
        <v>122</v>
      </c>
      <c r="E204" s="225" t="s">
        <v>326</v>
      </c>
      <c r="F204" s="226" t="s">
        <v>37</v>
      </c>
      <c r="G204" s="224" t="s">
        <v>364</v>
      </c>
      <c r="H204" s="224" t="s">
        <v>365</v>
      </c>
      <c r="I204" s="226" t="s">
        <v>331</v>
      </c>
      <c r="J204" s="227" t="s">
        <v>298</v>
      </c>
      <c r="K204" s="228" t="s">
        <v>298</v>
      </c>
      <c r="L204" s="229">
        <v>24098.368199</v>
      </c>
      <c r="M204" s="230">
        <v>9999.178148</v>
      </c>
      <c r="N204" s="231">
        <v>240963876.7</v>
      </c>
    </row>
    <row r="205" spans="1:14" ht="15">
      <c r="A205" s="222" t="s">
        <v>366</v>
      </c>
      <c r="B205" s="222" t="s">
        <v>366</v>
      </c>
      <c r="C205" s="223" t="s">
        <v>366</v>
      </c>
      <c r="D205" s="224" t="s">
        <v>111</v>
      </c>
      <c r="E205" s="225" t="s">
        <v>326</v>
      </c>
      <c r="F205" s="226" t="s">
        <v>37</v>
      </c>
      <c r="G205" s="224" t="s">
        <v>364</v>
      </c>
      <c r="H205" s="224" t="s">
        <v>365</v>
      </c>
      <c r="I205" s="226" t="s">
        <v>297</v>
      </c>
      <c r="J205" s="227" t="s">
        <v>298</v>
      </c>
      <c r="K205" s="228" t="s">
        <v>298</v>
      </c>
      <c r="L205" s="229">
        <v>82761.97733</v>
      </c>
      <c r="M205" s="230">
        <v>10000</v>
      </c>
      <c r="N205" s="231">
        <v>827619773.3</v>
      </c>
    </row>
    <row r="206" spans="1:14" ht="15">
      <c r="A206" s="222" t="s">
        <v>366</v>
      </c>
      <c r="B206" s="222" t="s">
        <v>366</v>
      </c>
      <c r="C206" s="223" t="s">
        <v>366</v>
      </c>
      <c r="D206" s="224" t="s">
        <v>111</v>
      </c>
      <c r="E206" s="225" t="s">
        <v>326</v>
      </c>
      <c r="F206" s="226" t="s">
        <v>37</v>
      </c>
      <c r="G206" s="224" t="s">
        <v>367</v>
      </c>
      <c r="H206" s="224" t="s">
        <v>368</v>
      </c>
      <c r="I206" s="226" t="s">
        <v>331</v>
      </c>
      <c r="J206" s="227" t="s">
        <v>298</v>
      </c>
      <c r="K206" s="228" t="s">
        <v>298</v>
      </c>
      <c r="L206" s="229">
        <v>82913.761204</v>
      </c>
      <c r="M206" s="230">
        <v>9997.945628</v>
      </c>
      <c r="N206" s="231">
        <v>828967276.3</v>
      </c>
    </row>
    <row r="207" spans="1:14" ht="15">
      <c r="A207" s="222" t="s">
        <v>366</v>
      </c>
      <c r="B207" s="222" t="s">
        <v>366</v>
      </c>
      <c r="C207" s="223" t="s">
        <v>366</v>
      </c>
      <c r="D207" s="224" t="s">
        <v>120</v>
      </c>
      <c r="E207" s="225" t="s">
        <v>326</v>
      </c>
      <c r="F207" s="226" t="s">
        <v>37</v>
      </c>
      <c r="G207" s="224" t="s">
        <v>364</v>
      </c>
      <c r="H207" s="224" t="s">
        <v>365</v>
      </c>
      <c r="I207" s="226" t="s">
        <v>297</v>
      </c>
      <c r="J207" s="227" t="s">
        <v>298</v>
      </c>
      <c r="K207" s="228" t="s">
        <v>298</v>
      </c>
      <c r="L207" s="229">
        <v>62302.589818</v>
      </c>
      <c r="M207" s="230">
        <v>10000</v>
      </c>
      <c r="N207" s="231">
        <v>623025898.18</v>
      </c>
    </row>
    <row r="208" spans="1:14" ht="15">
      <c r="A208" s="222" t="s">
        <v>366</v>
      </c>
      <c r="B208" s="222" t="s">
        <v>366</v>
      </c>
      <c r="C208" s="223" t="s">
        <v>366</v>
      </c>
      <c r="D208" s="224" t="s">
        <v>120</v>
      </c>
      <c r="E208" s="225" t="s">
        <v>326</v>
      </c>
      <c r="F208" s="226" t="s">
        <v>37</v>
      </c>
      <c r="G208" s="224" t="s">
        <v>367</v>
      </c>
      <c r="H208" s="224" t="s">
        <v>368</v>
      </c>
      <c r="I208" s="226" t="s">
        <v>331</v>
      </c>
      <c r="J208" s="227" t="s">
        <v>298</v>
      </c>
      <c r="K208" s="228" t="s">
        <v>298</v>
      </c>
      <c r="L208" s="229">
        <v>62452.253208</v>
      </c>
      <c r="M208" s="230">
        <v>9997.534855</v>
      </c>
      <c r="N208" s="231">
        <v>624368578.2</v>
      </c>
    </row>
    <row r="209" spans="1:14" ht="15">
      <c r="A209" s="222" t="s">
        <v>366</v>
      </c>
      <c r="B209" s="222" t="s">
        <v>366</v>
      </c>
      <c r="C209" s="223" t="s">
        <v>366</v>
      </c>
      <c r="D209" s="224" t="s">
        <v>124</v>
      </c>
      <c r="E209" s="225" t="s">
        <v>326</v>
      </c>
      <c r="F209" s="226" t="s">
        <v>37</v>
      </c>
      <c r="G209" s="224" t="s">
        <v>364</v>
      </c>
      <c r="H209" s="224" t="s">
        <v>365</v>
      </c>
      <c r="I209" s="226" t="s">
        <v>297</v>
      </c>
      <c r="J209" s="227" t="s">
        <v>298</v>
      </c>
      <c r="K209" s="228" t="s">
        <v>298</v>
      </c>
      <c r="L209" s="229">
        <v>23581.208172</v>
      </c>
      <c r="M209" s="230">
        <v>10000</v>
      </c>
      <c r="N209" s="231">
        <v>235812081.72</v>
      </c>
    </row>
    <row r="210" spans="1:14" ht="15">
      <c r="A210" s="222" t="s">
        <v>366</v>
      </c>
      <c r="B210" s="222" t="s">
        <v>366</v>
      </c>
      <c r="C210" s="223" t="s">
        <v>366</v>
      </c>
      <c r="D210" s="224" t="s">
        <v>124</v>
      </c>
      <c r="E210" s="225" t="s">
        <v>326</v>
      </c>
      <c r="F210" s="226" t="s">
        <v>37</v>
      </c>
      <c r="G210" s="224" t="s">
        <v>367</v>
      </c>
      <c r="H210" s="224" t="s">
        <v>368</v>
      </c>
      <c r="I210" s="226" t="s">
        <v>331</v>
      </c>
      <c r="J210" s="227" t="s">
        <v>298</v>
      </c>
      <c r="K210" s="228" t="s">
        <v>298</v>
      </c>
      <c r="L210" s="229">
        <v>23715.516392</v>
      </c>
      <c r="M210" s="230">
        <v>9997.534854</v>
      </c>
      <c r="N210" s="231">
        <v>237096701.7</v>
      </c>
    </row>
    <row r="211" spans="1:14" ht="15">
      <c r="A211" s="222" t="s">
        <v>366</v>
      </c>
      <c r="B211" s="222" t="s">
        <v>366</v>
      </c>
      <c r="C211" s="223" t="s">
        <v>366</v>
      </c>
      <c r="D211" s="224" t="s">
        <v>126</v>
      </c>
      <c r="E211" s="225" t="s">
        <v>326</v>
      </c>
      <c r="F211" s="226" t="s">
        <v>37</v>
      </c>
      <c r="G211" s="224" t="s">
        <v>364</v>
      </c>
      <c r="H211" s="224" t="s">
        <v>365</v>
      </c>
      <c r="I211" s="226" t="s">
        <v>297</v>
      </c>
      <c r="J211" s="227" t="s">
        <v>298</v>
      </c>
      <c r="K211" s="228" t="s">
        <v>298</v>
      </c>
      <c r="L211" s="229">
        <v>45623.035248</v>
      </c>
      <c r="M211" s="230">
        <v>10000</v>
      </c>
      <c r="N211" s="231">
        <v>456230352.48</v>
      </c>
    </row>
    <row r="212" spans="1:14" ht="15">
      <c r="A212" s="222" t="s">
        <v>366</v>
      </c>
      <c r="B212" s="222" t="s">
        <v>366</v>
      </c>
      <c r="C212" s="223" t="s">
        <v>366</v>
      </c>
      <c r="D212" s="224" t="s">
        <v>126</v>
      </c>
      <c r="E212" s="225" t="s">
        <v>326</v>
      </c>
      <c r="F212" s="226" t="s">
        <v>37</v>
      </c>
      <c r="G212" s="224" t="s">
        <v>367</v>
      </c>
      <c r="H212" s="224" t="s">
        <v>368</v>
      </c>
      <c r="I212" s="226" t="s">
        <v>331</v>
      </c>
      <c r="J212" s="227" t="s">
        <v>298</v>
      </c>
      <c r="K212" s="228" t="s">
        <v>298</v>
      </c>
      <c r="L212" s="229">
        <v>45767.77227</v>
      </c>
      <c r="M212" s="230">
        <v>9997.534855</v>
      </c>
      <c r="N212" s="231">
        <v>457564898.5</v>
      </c>
    </row>
    <row r="213" spans="1:14" ht="15">
      <c r="A213" s="222" t="s">
        <v>366</v>
      </c>
      <c r="B213" s="222" t="s">
        <v>366</v>
      </c>
      <c r="C213" s="223" t="s">
        <v>366</v>
      </c>
      <c r="D213" s="224" t="s">
        <v>128</v>
      </c>
      <c r="E213" s="225" t="s">
        <v>326</v>
      </c>
      <c r="F213" s="226" t="s">
        <v>37</v>
      </c>
      <c r="G213" s="224" t="s">
        <v>364</v>
      </c>
      <c r="H213" s="224" t="s">
        <v>365</v>
      </c>
      <c r="I213" s="226" t="s">
        <v>297</v>
      </c>
      <c r="J213" s="227" t="s">
        <v>298</v>
      </c>
      <c r="K213" s="228" t="s">
        <v>298</v>
      </c>
      <c r="L213" s="229">
        <v>13355.709987</v>
      </c>
      <c r="M213" s="230">
        <v>10000</v>
      </c>
      <c r="N213" s="231">
        <v>133557099.87</v>
      </c>
    </row>
    <row r="214" spans="1:14" ht="15">
      <c r="A214" s="222" t="s">
        <v>366</v>
      </c>
      <c r="B214" s="222" t="s">
        <v>366</v>
      </c>
      <c r="C214" s="223" t="s">
        <v>366</v>
      </c>
      <c r="D214" s="224" t="s">
        <v>128</v>
      </c>
      <c r="E214" s="225" t="s">
        <v>326</v>
      </c>
      <c r="F214" s="226" t="s">
        <v>37</v>
      </c>
      <c r="G214" s="224" t="s">
        <v>367</v>
      </c>
      <c r="H214" s="224" t="s">
        <v>368</v>
      </c>
      <c r="I214" s="226" t="s">
        <v>331</v>
      </c>
      <c r="J214" s="227" t="s">
        <v>298</v>
      </c>
      <c r="K214" s="228" t="s">
        <v>298</v>
      </c>
      <c r="L214" s="229">
        <v>1406.369696</v>
      </c>
      <c r="M214" s="230">
        <v>9997.534852</v>
      </c>
      <c r="N214" s="231">
        <v>14060230.05</v>
      </c>
    </row>
    <row r="215" spans="1:14" ht="15">
      <c r="A215" s="222" t="s">
        <v>366</v>
      </c>
      <c r="B215" s="222" t="s">
        <v>366</v>
      </c>
      <c r="C215" s="223" t="s">
        <v>366</v>
      </c>
      <c r="D215" s="224" t="s">
        <v>128</v>
      </c>
      <c r="E215" s="225" t="s">
        <v>326</v>
      </c>
      <c r="F215" s="226" t="s">
        <v>37</v>
      </c>
      <c r="G215" s="224" t="s">
        <v>367</v>
      </c>
      <c r="H215" s="224" t="s">
        <v>368</v>
      </c>
      <c r="I215" s="226" t="s">
        <v>331</v>
      </c>
      <c r="J215" s="227" t="s">
        <v>298</v>
      </c>
      <c r="K215" s="228" t="s">
        <v>298</v>
      </c>
      <c r="L215" s="229">
        <v>12086.238796</v>
      </c>
      <c r="M215" s="230">
        <v>9997.945626</v>
      </c>
      <c r="N215" s="231">
        <v>120837558.3</v>
      </c>
    </row>
    <row r="216" spans="1:14" ht="15">
      <c r="A216" s="222" t="s">
        <v>366</v>
      </c>
      <c r="B216" s="222" t="s">
        <v>366</v>
      </c>
      <c r="C216" s="223" t="s">
        <v>366</v>
      </c>
      <c r="D216" s="224" t="s">
        <v>121</v>
      </c>
      <c r="E216" s="225" t="s">
        <v>326</v>
      </c>
      <c r="F216" s="226" t="s">
        <v>37</v>
      </c>
      <c r="G216" s="224" t="s">
        <v>364</v>
      </c>
      <c r="H216" s="224" t="s">
        <v>365</v>
      </c>
      <c r="I216" s="226" t="s">
        <v>297</v>
      </c>
      <c r="J216" s="227" t="s">
        <v>298</v>
      </c>
      <c r="K216" s="228" t="s">
        <v>298</v>
      </c>
      <c r="L216" s="229">
        <v>42277.111245</v>
      </c>
      <c r="M216" s="230">
        <v>10000</v>
      </c>
      <c r="N216" s="231">
        <v>422771112.45</v>
      </c>
    </row>
    <row r="217" spans="1:14" ht="15">
      <c r="A217" s="222" t="s">
        <v>366</v>
      </c>
      <c r="B217" s="222" t="s">
        <v>366</v>
      </c>
      <c r="C217" s="223" t="s">
        <v>366</v>
      </c>
      <c r="D217" s="224" t="s">
        <v>121</v>
      </c>
      <c r="E217" s="225" t="s">
        <v>326</v>
      </c>
      <c r="F217" s="226" t="s">
        <v>37</v>
      </c>
      <c r="G217" s="224" t="s">
        <v>367</v>
      </c>
      <c r="H217" s="224" t="s">
        <v>368</v>
      </c>
      <c r="I217" s="226" t="s">
        <v>331</v>
      </c>
      <c r="J217" s="227" t="s">
        <v>298</v>
      </c>
      <c r="K217" s="228" t="s">
        <v>298</v>
      </c>
      <c r="L217" s="229">
        <v>42420.594339</v>
      </c>
      <c r="M217" s="230">
        <v>9997.534853</v>
      </c>
      <c r="N217" s="231">
        <v>424101370.4</v>
      </c>
    </row>
    <row r="218" spans="1:14" ht="15">
      <c r="A218" s="222" t="s">
        <v>366</v>
      </c>
      <c r="B218" s="222" t="s">
        <v>366</v>
      </c>
      <c r="C218" s="223" t="s">
        <v>366</v>
      </c>
      <c r="D218" s="224" t="s">
        <v>122</v>
      </c>
      <c r="E218" s="225" t="s">
        <v>326</v>
      </c>
      <c r="F218" s="226" t="s">
        <v>37</v>
      </c>
      <c r="G218" s="224" t="s">
        <v>364</v>
      </c>
      <c r="H218" s="224" t="s">
        <v>365</v>
      </c>
      <c r="I218" s="226" t="s">
        <v>297</v>
      </c>
      <c r="J218" s="227" t="s">
        <v>298</v>
      </c>
      <c r="K218" s="228" t="s">
        <v>298</v>
      </c>
      <c r="L218" s="229">
        <v>24098.368199</v>
      </c>
      <c r="M218" s="230">
        <v>10000</v>
      </c>
      <c r="N218" s="231">
        <v>240983681.99</v>
      </c>
    </row>
    <row r="219" spans="1:14" ht="15">
      <c r="A219" s="222" t="s">
        <v>366</v>
      </c>
      <c r="B219" s="222" t="s">
        <v>366</v>
      </c>
      <c r="C219" s="223" t="s">
        <v>366</v>
      </c>
      <c r="D219" s="224" t="s">
        <v>122</v>
      </c>
      <c r="E219" s="225" t="s">
        <v>326</v>
      </c>
      <c r="F219" s="226" t="s">
        <v>37</v>
      </c>
      <c r="G219" s="224" t="s">
        <v>367</v>
      </c>
      <c r="H219" s="224" t="s">
        <v>368</v>
      </c>
      <c r="I219" s="226" t="s">
        <v>331</v>
      </c>
      <c r="J219" s="227" t="s">
        <v>298</v>
      </c>
      <c r="K219" s="228" t="s">
        <v>298</v>
      </c>
      <c r="L219" s="229">
        <v>24237.494094</v>
      </c>
      <c r="M219" s="230">
        <v>9997.534855</v>
      </c>
      <c r="N219" s="231">
        <v>242315192</v>
      </c>
    </row>
    <row r="220" spans="1:14" ht="15">
      <c r="A220" s="222" t="s">
        <v>369</v>
      </c>
      <c r="B220" s="222" t="s">
        <v>369</v>
      </c>
      <c r="C220" s="223" t="s">
        <v>369</v>
      </c>
      <c r="D220" s="224" t="s">
        <v>111</v>
      </c>
      <c r="E220" s="225" t="s">
        <v>326</v>
      </c>
      <c r="F220" s="226" t="s">
        <v>37</v>
      </c>
      <c r="G220" s="224" t="s">
        <v>367</v>
      </c>
      <c r="H220" s="224" t="s">
        <v>368</v>
      </c>
      <c r="I220" s="226" t="s">
        <v>297</v>
      </c>
      <c r="J220" s="227" t="s">
        <v>298</v>
      </c>
      <c r="K220" s="228" t="s">
        <v>298</v>
      </c>
      <c r="L220" s="229">
        <v>82913.761204</v>
      </c>
      <c r="M220" s="230">
        <v>10000</v>
      </c>
      <c r="N220" s="231">
        <v>829137612.04</v>
      </c>
    </row>
    <row r="221" spans="1:14" ht="15">
      <c r="A221" s="222" t="s">
        <v>369</v>
      </c>
      <c r="B221" s="222" t="s">
        <v>369</v>
      </c>
      <c r="C221" s="223" t="s">
        <v>369</v>
      </c>
      <c r="D221" s="224" t="s">
        <v>111</v>
      </c>
      <c r="E221" s="225" t="s">
        <v>326</v>
      </c>
      <c r="F221" s="226" t="s">
        <v>37</v>
      </c>
      <c r="G221" s="224" t="s">
        <v>370</v>
      </c>
      <c r="H221" s="224" t="s">
        <v>371</v>
      </c>
      <c r="I221" s="226" t="s">
        <v>331</v>
      </c>
      <c r="J221" s="227" t="s">
        <v>298</v>
      </c>
      <c r="K221" s="228" t="s">
        <v>298</v>
      </c>
      <c r="L221" s="229">
        <v>82915.669022</v>
      </c>
      <c r="M221" s="230">
        <v>9999.52057</v>
      </c>
      <c r="N221" s="231">
        <v>829116938</v>
      </c>
    </row>
    <row r="222" spans="1:14" ht="15">
      <c r="A222" s="222" t="s">
        <v>369</v>
      </c>
      <c r="B222" s="222" t="s">
        <v>369</v>
      </c>
      <c r="C222" s="223" t="s">
        <v>369</v>
      </c>
      <c r="D222" s="224" t="s">
        <v>120</v>
      </c>
      <c r="E222" s="225" t="s">
        <v>326</v>
      </c>
      <c r="F222" s="226" t="s">
        <v>37</v>
      </c>
      <c r="G222" s="224" t="s">
        <v>367</v>
      </c>
      <c r="H222" s="224" t="s">
        <v>368</v>
      </c>
      <c r="I222" s="226" t="s">
        <v>297</v>
      </c>
      <c r="J222" s="227" t="s">
        <v>298</v>
      </c>
      <c r="K222" s="228" t="s">
        <v>298</v>
      </c>
      <c r="L222" s="229">
        <v>62452.253208</v>
      </c>
      <c r="M222" s="230">
        <v>10000</v>
      </c>
      <c r="N222" s="231">
        <v>624522532.08</v>
      </c>
    </row>
    <row r="223" spans="1:14" ht="15">
      <c r="A223" s="222" t="s">
        <v>369</v>
      </c>
      <c r="B223" s="222" t="s">
        <v>369</v>
      </c>
      <c r="C223" s="223" t="s">
        <v>369</v>
      </c>
      <c r="D223" s="224" t="s">
        <v>120</v>
      </c>
      <c r="E223" s="225" t="s">
        <v>326</v>
      </c>
      <c r="F223" s="226" t="s">
        <v>37</v>
      </c>
      <c r="G223" s="224" t="s">
        <v>370</v>
      </c>
      <c r="H223" s="224" t="s">
        <v>371</v>
      </c>
      <c r="I223" s="226" t="s">
        <v>331</v>
      </c>
      <c r="J223" s="227" t="s">
        <v>298</v>
      </c>
      <c r="K223" s="228" t="s">
        <v>298</v>
      </c>
      <c r="L223" s="229">
        <v>62453.282653</v>
      </c>
      <c r="M223" s="230">
        <v>9999.504134</v>
      </c>
      <c r="N223" s="231">
        <v>624501858.1</v>
      </c>
    </row>
    <row r="224" spans="1:14" ht="15">
      <c r="A224" s="222" t="s">
        <v>369</v>
      </c>
      <c r="B224" s="222" t="s">
        <v>369</v>
      </c>
      <c r="C224" s="223" t="s">
        <v>369</v>
      </c>
      <c r="D224" s="224" t="s">
        <v>124</v>
      </c>
      <c r="E224" s="225" t="s">
        <v>326</v>
      </c>
      <c r="F224" s="226" t="s">
        <v>37</v>
      </c>
      <c r="G224" s="224" t="s">
        <v>367</v>
      </c>
      <c r="H224" s="224" t="s">
        <v>368</v>
      </c>
      <c r="I224" s="226" t="s">
        <v>297</v>
      </c>
      <c r="J224" s="227" t="s">
        <v>298</v>
      </c>
      <c r="K224" s="228" t="s">
        <v>298</v>
      </c>
      <c r="L224" s="229">
        <v>23715.516392</v>
      </c>
      <c r="M224" s="230">
        <v>10000</v>
      </c>
      <c r="N224" s="231">
        <v>237155163.92</v>
      </c>
    </row>
    <row r="225" spans="1:14" ht="15">
      <c r="A225" s="222" t="s">
        <v>369</v>
      </c>
      <c r="B225" s="222" t="s">
        <v>369</v>
      </c>
      <c r="C225" s="223" t="s">
        <v>369</v>
      </c>
      <c r="D225" s="224" t="s">
        <v>124</v>
      </c>
      <c r="E225" s="225" t="s">
        <v>326</v>
      </c>
      <c r="F225" s="226" t="s">
        <v>37</v>
      </c>
      <c r="G225" s="224" t="s">
        <v>370</v>
      </c>
      <c r="H225" s="224" t="s">
        <v>371</v>
      </c>
      <c r="I225" s="226" t="s">
        <v>331</v>
      </c>
      <c r="J225" s="227" t="s">
        <v>298</v>
      </c>
      <c r="K225" s="228" t="s">
        <v>298</v>
      </c>
      <c r="L225" s="229">
        <v>23714.62492</v>
      </c>
      <c r="M225" s="230">
        <v>9999.504133</v>
      </c>
      <c r="N225" s="231">
        <v>237134489.9</v>
      </c>
    </row>
    <row r="226" spans="1:14" ht="15">
      <c r="A226" s="222" t="s">
        <v>369</v>
      </c>
      <c r="B226" s="222" t="s">
        <v>369</v>
      </c>
      <c r="C226" s="223" t="s">
        <v>369</v>
      </c>
      <c r="D226" s="224" t="s">
        <v>126</v>
      </c>
      <c r="E226" s="225" t="s">
        <v>326</v>
      </c>
      <c r="F226" s="226" t="s">
        <v>37</v>
      </c>
      <c r="G226" s="224" t="s">
        <v>367</v>
      </c>
      <c r="H226" s="224" t="s">
        <v>368</v>
      </c>
      <c r="I226" s="226" t="s">
        <v>297</v>
      </c>
      <c r="J226" s="227" t="s">
        <v>298</v>
      </c>
      <c r="K226" s="228" t="s">
        <v>298</v>
      </c>
      <c r="L226" s="229">
        <v>45767.77227</v>
      </c>
      <c r="M226" s="230">
        <v>10000</v>
      </c>
      <c r="N226" s="231">
        <v>457677722.7</v>
      </c>
    </row>
    <row r="227" spans="1:14" ht="15">
      <c r="A227" s="222" t="s">
        <v>369</v>
      </c>
      <c r="B227" s="222" t="s">
        <v>369</v>
      </c>
      <c r="C227" s="223" t="s">
        <v>369</v>
      </c>
      <c r="D227" s="224" t="s">
        <v>126</v>
      </c>
      <c r="E227" s="225" t="s">
        <v>326</v>
      </c>
      <c r="F227" s="226" t="s">
        <v>37</v>
      </c>
      <c r="G227" s="224" t="s">
        <v>370</v>
      </c>
      <c r="H227" s="224" t="s">
        <v>371</v>
      </c>
      <c r="I227" s="226" t="s">
        <v>331</v>
      </c>
      <c r="J227" s="227" t="s">
        <v>298</v>
      </c>
      <c r="K227" s="228" t="s">
        <v>298</v>
      </c>
      <c r="L227" s="229">
        <v>45767.974348</v>
      </c>
      <c r="M227" s="230">
        <v>9999.504134</v>
      </c>
      <c r="N227" s="231">
        <v>457657048.7</v>
      </c>
    </row>
    <row r="228" spans="1:14" ht="15">
      <c r="A228" s="222" t="s">
        <v>369</v>
      </c>
      <c r="B228" s="222" t="s">
        <v>369</v>
      </c>
      <c r="C228" s="223" t="s">
        <v>369</v>
      </c>
      <c r="D228" s="224" t="s">
        <v>128</v>
      </c>
      <c r="E228" s="225" t="s">
        <v>326</v>
      </c>
      <c r="F228" s="226" t="s">
        <v>37</v>
      </c>
      <c r="G228" s="224" t="s">
        <v>367</v>
      </c>
      <c r="H228" s="224" t="s">
        <v>368</v>
      </c>
      <c r="I228" s="226" t="s">
        <v>297</v>
      </c>
      <c r="J228" s="227" t="s">
        <v>298</v>
      </c>
      <c r="K228" s="228" t="s">
        <v>298</v>
      </c>
      <c r="L228" s="229">
        <v>13492.608492</v>
      </c>
      <c r="M228" s="230">
        <v>10000</v>
      </c>
      <c r="N228" s="231">
        <v>134926084.92</v>
      </c>
    </row>
    <row r="229" spans="1:14" ht="15">
      <c r="A229" s="222" t="s">
        <v>369</v>
      </c>
      <c r="B229" s="222" t="s">
        <v>369</v>
      </c>
      <c r="C229" s="223" t="s">
        <v>369</v>
      </c>
      <c r="D229" s="224" t="s">
        <v>128</v>
      </c>
      <c r="E229" s="225" t="s">
        <v>326</v>
      </c>
      <c r="F229" s="226" t="s">
        <v>37</v>
      </c>
      <c r="G229" s="224" t="s">
        <v>370</v>
      </c>
      <c r="H229" s="224" t="s">
        <v>371</v>
      </c>
      <c r="I229" s="226" t="s">
        <v>331</v>
      </c>
      <c r="J229" s="227" t="s">
        <v>298</v>
      </c>
      <c r="K229" s="228" t="s">
        <v>298</v>
      </c>
      <c r="L229" s="229">
        <v>12084.330978</v>
      </c>
      <c r="M229" s="230">
        <v>9999.520571</v>
      </c>
      <c r="N229" s="231">
        <v>120837516.2</v>
      </c>
    </row>
    <row r="230" spans="1:14" ht="15">
      <c r="A230" s="222" t="s">
        <v>369</v>
      </c>
      <c r="B230" s="222" t="s">
        <v>369</v>
      </c>
      <c r="C230" s="223" t="s">
        <v>369</v>
      </c>
      <c r="D230" s="224" t="s">
        <v>128</v>
      </c>
      <c r="E230" s="225" t="s">
        <v>326</v>
      </c>
      <c r="F230" s="226" t="s">
        <v>37</v>
      </c>
      <c r="G230" s="224" t="s">
        <v>370</v>
      </c>
      <c r="H230" s="224" t="s">
        <v>371</v>
      </c>
      <c r="I230" s="226" t="s">
        <v>331</v>
      </c>
      <c r="J230" s="227" t="s">
        <v>298</v>
      </c>
      <c r="K230" s="228" t="s">
        <v>298</v>
      </c>
      <c r="L230" s="229">
        <v>1406.859141</v>
      </c>
      <c r="M230" s="230">
        <v>9999.504137</v>
      </c>
      <c r="N230" s="231">
        <v>14067893.8</v>
      </c>
    </row>
    <row r="231" spans="1:14" ht="15">
      <c r="A231" s="222" t="s">
        <v>369</v>
      </c>
      <c r="B231" s="222" t="s">
        <v>369</v>
      </c>
      <c r="C231" s="223" t="s">
        <v>369</v>
      </c>
      <c r="D231" s="224" t="s">
        <v>121</v>
      </c>
      <c r="E231" s="225" t="s">
        <v>326</v>
      </c>
      <c r="F231" s="226" t="s">
        <v>37</v>
      </c>
      <c r="G231" s="224" t="s">
        <v>367</v>
      </c>
      <c r="H231" s="224" t="s">
        <v>368</v>
      </c>
      <c r="I231" s="226" t="s">
        <v>297</v>
      </c>
      <c r="J231" s="227" t="s">
        <v>298</v>
      </c>
      <c r="K231" s="228" t="s">
        <v>298</v>
      </c>
      <c r="L231" s="229">
        <v>42420.594339</v>
      </c>
      <c r="M231" s="230">
        <v>10000</v>
      </c>
      <c r="N231" s="231">
        <v>424205943.39</v>
      </c>
    </row>
    <row r="232" spans="1:14" ht="15">
      <c r="A232" s="222" t="s">
        <v>369</v>
      </c>
      <c r="B232" s="222" t="s">
        <v>369</v>
      </c>
      <c r="C232" s="223" t="s">
        <v>369</v>
      </c>
      <c r="D232" s="224" t="s">
        <v>121</v>
      </c>
      <c r="E232" s="225" t="s">
        <v>326</v>
      </c>
      <c r="F232" s="226" t="s">
        <v>37</v>
      </c>
      <c r="G232" s="224" t="s">
        <v>370</v>
      </c>
      <c r="H232" s="224" t="s">
        <v>371</v>
      </c>
      <c r="I232" s="226" t="s">
        <v>331</v>
      </c>
      <c r="J232" s="227" t="s">
        <v>298</v>
      </c>
      <c r="K232" s="228" t="s">
        <v>298</v>
      </c>
      <c r="L232" s="229">
        <v>42420.630433</v>
      </c>
      <c r="M232" s="230">
        <v>9999.504134</v>
      </c>
      <c r="N232" s="231">
        <v>424185269.4</v>
      </c>
    </row>
    <row r="233" spans="1:14" ht="15">
      <c r="A233" s="222" t="s">
        <v>369</v>
      </c>
      <c r="B233" s="222" t="s">
        <v>369</v>
      </c>
      <c r="C233" s="223" t="s">
        <v>369</v>
      </c>
      <c r="D233" s="224" t="s">
        <v>122</v>
      </c>
      <c r="E233" s="225" t="s">
        <v>326</v>
      </c>
      <c r="F233" s="226" t="s">
        <v>37</v>
      </c>
      <c r="G233" s="224" t="s">
        <v>367</v>
      </c>
      <c r="H233" s="224" t="s">
        <v>368</v>
      </c>
      <c r="I233" s="226" t="s">
        <v>297</v>
      </c>
      <c r="J233" s="227" t="s">
        <v>298</v>
      </c>
      <c r="K233" s="228" t="s">
        <v>298</v>
      </c>
      <c r="L233" s="229">
        <v>24237.494094</v>
      </c>
      <c r="M233" s="230">
        <v>10000</v>
      </c>
      <c r="N233" s="231">
        <v>242374940.94</v>
      </c>
    </row>
    <row r="234" spans="1:14" ht="15">
      <c r="A234" s="222" t="s">
        <v>369</v>
      </c>
      <c r="B234" s="222" t="s">
        <v>369</v>
      </c>
      <c r="C234" s="223" t="s">
        <v>369</v>
      </c>
      <c r="D234" s="224" t="s">
        <v>122</v>
      </c>
      <c r="E234" s="225" t="s">
        <v>326</v>
      </c>
      <c r="F234" s="226" t="s">
        <v>37</v>
      </c>
      <c r="G234" s="224" t="s">
        <v>370</v>
      </c>
      <c r="H234" s="224" t="s">
        <v>371</v>
      </c>
      <c r="I234" s="226" t="s">
        <v>331</v>
      </c>
      <c r="J234" s="227" t="s">
        <v>298</v>
      </c>
      <c r="K234" s="228" t="s">
        <v>298</v>
      </c>
      <c r="L234" s="229">
        <v>24236.628506</v>
      </c>
      <c r="M234" s="230">
        <v>9999.504132</v>
      </c>
      <c r="N234" s="231">
        <v>242354266.9</v>
      </c>
    </row>
    <row r="235" spans="1:14" ht="15">
      <c r="A235" s="222" t="s">
        <v>372</v>
      </c>
      <c r="B235" s="222" t="s">
        <v>372</v>
      </c>
      <c r="C235" s="223" t="s">
        <v>372</v>
      </c>
      <c r="D235" s="224" t="s">
        <v>111</v>
      </c>
      <c r="E235" s="225" t="s">
        <v>326</v>
      </c>
      <c r="F235" s="226" t="s">
        <v>37</v>
      </c>
      <c r="G235" s="224" t="s">
        <v>370</v>
      </c>
      <c r="H235" s="224" t="s">
        <v>371</v>
      </c>
      <c r="I235" s="226" t="s">
        <v>297</v>
      </c>
      <c r="J235" s="227" t="s">
        <v>298</v>
      </c>
      <c r="K235" s="228" t="s">
        <v>298</v>
      </c>
      <c r="L235" s="229">
        <v>82915.669022</v>
      </c>
      <c r="M235" s="230">
        <v>10000</v>
      </c>
      <c r="N235" s="231">
        <v>829156690.22</v>
      </c>
    </row>
    <row r="236" spans="1:14" ht="15">
      <c r="A236" s="222" t="s">
        <v>372</v>
      </c>
      <c r="B236" s="222" t="s">
        <v>372</v>
      </c>
      <c r="C236" s="223" t="s">
        <v>372</v>
      </c>
      <c r="D236" s="224" t="s">
        <v>111</v>
      </c>
      <c r="E236" s="225" t="s">
        <v>326</v>
      </c>
      <c r="F236" s="226" t="s">
        <v>37</v>
      </c>
      <c r="G236" s="224" t="s">
        <v>373</v>
      </c>
      <c r="H236" s="224" t="s">
        <v>374</v>
      </c>
      <c r="I236" s="226" t="s">
        <v>331</v>
      </c>
      <c r="J236" s="227" t="s">
        <v>298</v>
      </c>
      <c r="K236" s="228" t="s">
        <v>298</v>
      </c>
      <c r="L236" s="229">
        <v>82918.685079</v>
      </c>
      <c r="M236" s="230">
        <v>9999.260328</v>
      </c>
      <c r="N236" s="231">
        <v>829125518.2</v>
      </c>
    </row>
    <row r="237" spans="1:14" ht="15">
      <c r="A237" s="222" t="s">
        <v>372</v>
      </c>
      <c r="B237" s="222" t="s">
        <v>372</v>
      </c>
      <c r="C237" s="223" t="s">
        <v>372</v>
      </c>
      <c r="D237" s="224" t="s">
        <v>120</v>
      </c>
      <c r="E237" s="225" t="s">
        <v>326</v>
      </c>
      <c r="F237" s="226" t="s">
        <v>37</v>
      </c>
      <c r="G237" s="224" t="s">
        <v>370</v>
      </c>
      <c r="H237" s="224" t="s">
        <v>371</v>
      </c>
      <c r="I237" s="226" t="s">
        <v>297</v>
      </c>
      <c r="J237" s="227" t="s">
        <v>298</v>
      </c>
      <c r="K237" s="228" t="s">
        <v>298</v>
      </c>
      <c r="L237" s="229">
        <v>62453.282653</v>
      </c>
      <c r="M237" s="230">
        <v>10000</v>
      </c>
      <c r="N237" s="231">
        <v>624532826.53</v>
      </c>
    </row>
    <row r="238" spans="1:14" ht="15">
      <c r="A238" s="222" t="s">
        <v>372</v>
      </c>
      <c r="B238" s="222" t="s">
        <v>372</v>
      </c>
      <c r="C238" s="223" t="s">
        <v>372</v>
      </c>
      <c r="D238" s="224" t="s">
        <v>120</v>
      </c>
      <c r="E238" s="225" t="s">
        <v>326</v>
      </c>
      <c r="F238" s="226" t="s">
        <v>37</v>
      </c>
      <c r="G238" s="224" t="s">
        <v>373</v>
      </c>
      <c r="H238" s="224" t="s">
        <v>374</v>
      </c>
      <c r="I238" s="226" t="s">
        <v>331</v>
      </c>
      <c r="J238" s="227" t="s">
        <v>298</v>
      </c>
      <c r="K238" s="228" t="s">
        <v>298</v>
      </c>
      <c r="L238" s="229">
        <v>62454.785054</v>
      </c>
      <c r="M238" s="230">
        <v>9999.260328</v>
      </c>
      <c r="N238" s="231">
        <v>624501654.5</v>
      </c>
    </row>
    <row r="239" spans="1:14" ht="15">
      <c r="A239" s="222" t="s">
        <v>372</v>
      </c>
      <c r="B239" s="222" t="s">
        <v>372</v>
      </c>
      <c r="C239" s="223" t="s">
        <v>372</v>
      </c>
      <c r="D239" s="224" t="s">
        <v>124</v>
      </c>
      <c r="E239" s="225" t="s">
        <v>326</v>
      </c>
      <c r="F239" s="226" t="s">
        <v>37</v>
      </c>
      <c r="G239" s="224" t="s">
        <v>370</v>
      </c>
      <c r="H239" s="224" t="s">
        <v>371</v>
      </c>
      <c r="I239" s="226" t="s">
        <v>297</v>
      </c>
      <c r="J239" s="227" t="s">
        <v>298</v>
      </c>
      <c r="K239" s="228" t="s">
        <v>298</v>
      </c>
      <c r="L239" s="229">
        <v>23714.62492</v>
      </c>
      <c r="M239" s="230">
        <v>10000</v>
      </c>
      <c r="N239" s="231">
        <v>237146249.2</v>
      </c>
    </row>
    <row r="240" spans="1:14" ht="15">
      <c r="A240" s="222" t="s">
        <v>372</v>
      </c>
      <c r="B240" s="222" t="s">
        <v>372</v>
      </c>
      <c r="C240" s="223" t="s">
        <v>372</v>
      </c>
      <c r="D240" s="224" t="s">
        <v>124</v>
      </c>
      <c r="E240" s="225" t="s">
        <v>326</v>
      </c>
      <c r="F240" s="226" t="s">
        <v>37</v>
      </c>
      <c r="G240" s="224" t="s">
        <v>373</v>
      </c>
      <c r="H240" s="224" t="s">
        <v>374</v>
      </c>
      <c r="I240" s="226" t="s">
        <v>331</v>
      </c>
      <c r="J240" s="227" t="s">
        <v>298</v>
      </c>
      <c r="K240" s="228" t="s">
        <v>298</v>
      </c>
      <c r="L240" s="229">
        <v>23713.261722</v>
      </c>
      <c r="M240" s="230">
        <v>9999.260329</v>
      </c>
      <c r="N240" s="231">
        <v>237115077.2</v>
      </c>
    </row>
    <row r="241" spans="1:14" ht="15">
      <c r="A241" s="222" t="s">
        <v>372</v>
      </c>
      <c r="B241" s="222" t="s">
        <v>372</v>
      </c>
      <c r="C241" s="223" t="s">
        <v>372</v>
      </c>
      <c r="D241" s="224" t="s">
        <v>126</v>
      </c>
      <c r="E241" s="225" t="s">
        <v>326</v>
      </c>
      <c r="F241" s="226" t="s">
        <v>37</v>
      </c>
      <c r="G241" s="224" t="s">
        <v>370</v>
      </c>
      <c r="H241" s="224" t="s">
        <v>371</v>
      </c>
      <c r="I241" s="226" t="s">
        <v>297</v>
      </c>
      <c r="J241" s="227" t="s">
        <v>298</v>
      </c>
      <c r="K241" s="228" t="s">
        <v>298</v>
      </c>
      <c r="L241" s="229">
        <v>45767.974348</v>
      </c>
      <c r="M241" s="230">
        <v>10000</v>
      </c>
      <c r="N241" s="231">
        <v>457679743.48</v>
      </c>
    </row>
    <row r="242" spans="1:14" ht="15">
      <c r="A242" s="222" t="s">
        <v>372</v>
      </c>
      <c r="B242" s="222" t="s">
        <v>372</v>
      </c>
      <c r="C242" s="223" t="s">
        <v>372</v>
      </c>
      <c r="D242" s="224" t="s">
        <v>126</v>
      </c>
      <c r="E242" s="225" t="s">
        <v>326</v>
      </c>
      <c r="F242" s="226" t="s">
        <v>37</v>
      </c>
      <c r="G242" s="224" t="s">
        <v>373</v>
      </c>
      <c r="H242" s="224" t="s">
        <v>374</v>
      </c>
      <c r="I242" s="226" t="s">
        <v>331</v>
      </c>
      <c r="J242" s="227" t="s">
        <v>298</v>
      </c>
      <c r="K242" s="228" t="s">
        <v>298</v>
      </c>
      <c r="L242" s="229">
        <v>45768.242493</v>
      </c>
      <c r="M242" s="230">
        <v>9999.260329</v>
      </c>
      <c r="N242" s="231">
        <v>457648571.5</v>
      </c>
    </row>
    <row r="243" spans="1:14" ht="15">
      <c r="A243" s="222" t="s">
        <v>372</v>
      </c>
      <c r="B243" s="222" t="s">
        <v>372</v>
      </c>
      <c r="C243" s="223" t="s">
        <v>372</v>
      </c>
      <c r="D243" s="224" t="s">
        <v>128</v>
      </c>
      <c r="E243" s="225" t="s">
        <v>326</v>
      </c>
      <c r="F243" s="226" t="s">
        <v>37</v>
      </c>
      <c r="G243" s="224" t="s">
        <v>370</v>
      </c>
      <c r="H243" s="224" t="s">
        <v>371</v>
      </c>
      <c r="I243" s="226" t="s">
        <v>297</v>
      </c>
      <c r="J243" s="227" t="s">
        <v>298</v>
      </c>
      <c r="K243" s="228" t="s">
        <v>298</v>
      </c>
      <c r="L243" s="229">
        <v>13491.190119</v>
      </c>
      <c r="M243" s="230">
        <v>10000</v>
      </c>
      <c r="N243" s="231">
        <v>134911901.19</v>
      </c>
    </row>
    <row r="244" spans="1:14" ht="15">
      <c r="A244" s="222" t="s">
        <v>372</v>
      </c>
      <c r="B244" s="222" t="s">
        <v>372</v>
      </c>
      <c r="C244" s="223" t="s">
        <v>372</v>
      </c>
      <c r="D244" s="224" t="s">
        <v>128</v>
      </c>
      <c r="E244" s="225" t="s">
        <v>326</v>
      </c>
      <c r="F244" s="226" t="s">
        <v>37</v>
      </c>
      <c r="G244" s="224" t="s">
        <v>373</v>
      </c>
      <c r="H244" s="224" t="s">
        <v>374</v>
      </c>
      <c r="I244" s="226" t="s">
        <v>331</v>
      </c>
      <c r="J244" s="227" t="s">
        <v>298</v>
      </c>
      <c r="K244" s="228" t="s">
        <v>298</v>
      </c>
      <c r="L244" s="229">
        <v>13489.070667</v>
      </c>
      <c r="M244" s="230">
        <v>9999.260329</v>
      </c>
      <c r="N244" s="231">
        <v>134880729.2</v>
      </c>
    </row>
    <row r="245" spans="1:14" ht="15">
      <c r="A245" s="222" t="s">
        <v>372</v>
      </c>
      <c r="B245" s="222" t="s">
        <v>372</v>
      </c>
      <c r="C245" s="223" t="s">
        <v>372</v>
      </c>
      <c r="D245" s="224" t="s">
        <v>121</v>
      </c>
      <c r="E245" s="225" t="s">
        <v>326</v>
      </c>
      <c r="F245" s="226" t="s">
        <v>37</v>
      </c>
      <c r="G245" s="224" t="s">
        <v>370</v>
      </c>
      <c r="H245" s="224" t="s">
        <v>371</v>
      </c>
      <c r="I245" s="226" t="s">
        <v>297</v>
      </c>
      <c r="J245" s="227" t="s">
        <v>298</v>
      </c>
      <c r="K245" s="228" t="s">
        <v>298</v>
      </c>
      <c r="L245" s="229">
        <v>42420.630433</v>
      </c>
      <c r="M245" s="230">
        <v>10000</v>
      </c>
      <c r="N245" s="231">
        <v>424206304.33</v>
      </c>
    </row>
    <row r="246" spans="1:14" ht="15">
      <c r="A246" s="222" t="s">
        <v>372</v>
      </c>
      <c r="B246" s="222" t="s">
        <v>372</v>
      </c>
      <c r="C246" s="223" t="s">
        <v>372</v>
      </c>
      <c r="D246" s="224" t="s">
        <v>121</v>
      </c>
      <c r="E246" s="225" t="s">
        <v>326</v>
      </c>
      <c r="F246" s="226" t="s">
        <v>37</v>
      </c>
      <c r="G246" s="224" t="s">
        <v>373</v>
      </c>
      <c r="H246" s="224" t="s">
        <v>374</v>
      </c>
      <c r="I246" s="226" t="s">
        <v>331</v>
      </c>
      <c r="J246" s="227" t="s">
        <v>298</v>
      </c>
      <c r="K246" s="228" t="s">
        <v>298</v>
      </c>
      <c r="L246" s="229">
        <v>42420.650967</v>
      </c>
      <c r="M246" s="230">
        <v>9999.260328</v>
      </c>
      <c r="N246" s="231">
        <v>424175132.3</v>
      </c>
    </row>
    <row r="247" spans="1:14" ht="15">
      <c r="A247" s="222" t="s">
        <v>372</v>
      </c>
      <c r="B247" s="222" t="s">
        <v>372</v>
      </c>
      <c r="C247" s="223" t="s">
        <v>372</v>
      </c>
      <c r="D247" s="224" t="s">
        <v>122</v>
      </c>
      <c r="E247" s="225" t="s">
        <v>326</v>
      </c>
      <c r="F247" s="226" t="s">
        <v>37</v>
      </c>
      <c r="G247" s="224" t="s">
        <v>370</v>
      </c>
      <c r="H247" s="224" t="s">
        <v>371</v>
      </c>
      <c r="I247" s="226" t="s">
        <v>297</v>
      </c>
      <c r="J247" s="227" t="s">
        <v>298</v>
      </c>
      <c r="K247" s="228" t="s">
        <v>298</v>
      </c>
      <c r="L247" s="229">
        <v>24236.628506</v>
      </c>
      <c r="M247" s="230">
        <v>10000</v>
      </c>
      <c r="N247" s="231">
        <v>242366285.06</v>
      </c>
    </row>
    <row r="248" spans="1:14" ht="15">
      <c r="A248" s="222" t="s">
        <v>372</v>
      </c>
      <c r="B248" s="222" t="s">
        <v>372</v>
      </c>
      <c r="C248" s="223" t="s">
        <v>372</v>
      </c>
      <c r="D248" s="224" t="s">
        <v>122</v>
      </c>
      <c r="E248" s="225" t="s">
        <v>326</v>
      </c>
      <c r="F248" s="226" t="s">
        <v>37</v>
      </c>
      <c r="G248" s="224" t="s">
        <v>373</v>
      </c>
      <c r="H248" s="224" t="s">
        <v>374</v>
      </c>
      <c r="I248" s="226" t="s">
        <v>331</v>
      </c>
      <c r="J248" s="227" t="s">
        <v>298</v>
      </c>
      <c r="K248" s="228" t="s">
        <v>298</v>
      </c>
      <c r="L248" s="229">
        <v>24235.304018</v>
      </c>
      <c r="M248" s="230">
        <v>9999.260328</v>
      </c>
      <c r="N248" s="231">
        <v>242335114</v>
      </c>
    </row>
    <row r="249" spans="1:14" ht="15">
      <c r="A249" s="222" t="s">
        <v>375</v>
      </c>
      <c r="B249" s="222" t="s">
        <v>375</v>
      </c>
      <c r="C249" s="223" t="s">
        <v>375</v>
      </c>
      <c r="D249" s="224" t="s">
        <v>111</v>
      </c>
      <c r="E249" s="225" t="s">
        <v>326</v>
      </c>
      <c r="F249" s="226" t="s">
        <v>37</v>
      </c>
      <c r="G249" s="224" t="s">
        <v>373</v>
      </c>
      <c r="H249" s="224" t="s">
        <v>374</v>
      </c>
      <c r="I249" s="226" t="s">
        <v>297</v>
      </c>
      <c r="J249" s="227" t="s">
        <v>298</v>
      </c>
      <c r="K249" s="228" t="s">
        <v>298</v>
      </c>
      <c r="L249" s="229">
        <v>82918.685079</v>
      </c>
      <c r="M249" s="230">
        <v>10000</v>
      </c>
      <c r="N249" s="231">
        <v>829186850.79</v>
      </c>
    </row>
    <row r="250" spans="1:14" ht="15">
      <c r="A250" s="222" t="s">
        <v>375</v>
      </c>
      <c r="B250" s="222" t="s">
        <v>375</v>
      </c>
      <c r="C250" s="223" t="s">
        <v>375</v>
      </c>
      <c r="D250" s="224" t="s">
        <v>111</v>
      </c>
      <c r="E250" s="225" t="s">
        <v>326</v>
      </c>
      <c r="F250" s="226" t="s">
        <v>37</v>
      </c>
      <c r="G250" s="224" t="s">
        <v>376</v>
      </c>
      <c r="H250" s="224" t="s">
        <v>377</v>
      </c>
      <c r="I250" s="226" t="s">
        <v>331</v>
      </c>
      <c r="J250" s="227" t="s">
        <v>298</v>
      </c>
      <c r="K250" s="228" t="s">
        <v>298</v>
      </c>
      <c r="L250" s="229">
        <v>82922.397067</v>
      </c>
      <c r="M250" s="230">
        <v>9999.082276</v>
      </c>
      <c r="N250" s="231">
        <v>829147870.8</v>
      </c>
    </row>
    <row r="251" spans="1:14" ht="15">
      <c r="A251" s="222" t="s">
        <v>375</v>
      </c>
      <c r="B251" s="222" t="s">
        <v>375</v>
      </c>
      <c r="C251" s="223" t="s">
        <v>375</v>
      </c>
      <c r="D251" s="224" t="s">
        <v>120</v>
      </c>
      <c r="E251" s="225" t="s">
        <v>326</v>
      </c>
      <c r="F251" s="226" t="s">
        <v>37</v>
      </c>
      <c r="G251" s="224" t="s">
        <v>373</v>
      </c>
      <c r="H251" s="224" t="s">
        <v>374</v>
      </c>
      <c r="I251" s="226" t="s">
        <v>297</v>
      </c>
      <c r="J251" s="227" t="s">
        <v>298</v>
      </c>
      <c r="K251" s="228" t="s">
        <v>298</v>
      </c>
      <c r="L251" s="229">
        <v>62454.785054</v>
      </c>
      <c r="M251" s="230">
        <v>10000</v>
      </c>
      <c r="N251" s="231">
        <v>624547850.54</v>
      </c>
    </row>
    <row r="252" spans="1:14" ht="15">
      <c r="A252" s="222" t="s">
        <v>375</v>
      </c>
      <c r="B252" s="222" t="s">
        <v>375</v>
      </c>
      <c r="C252" s="223" t="s">
        <v>375</v>
      </c>
      <c r="D252" s="224" t="s">
        <v>120</v>
      </c>
      <c r="E252" s="225" t="s">
        <v>326</v>
      </c>
      <c r="F252" s="226" t="s">
        <v>37</v>
      </c>
      <c r="G252" s="224" t="s">
        <v>376</v>
      </c>
      <c r="H252" s="224" t="s">
        <v>377</v>
      </c>
      <c r="I252" s="226" t="s">
        <v>331</v>
      </c>
      <c r="J252" s="227" t="s">
        <v>298</v>
      </c>
      <c r="K252" s="228" t="s">
        <v>298</v>
      </c>
      <c r="L252" s="229">
        <v>62456.687287</v>
      </c>
      <c r="M252" s="230">
        <v>9999.071319</v>
      </c>
      <c r="N252" s="231">
        <v>624508870.5</v>
      </c>
    </row>
    <row r="253" spans="1:14" ht="15">
      <c r="A253" s="222" t="s">
        <v>375</v>
      </c>
      <c r="B253" s="222" t="s">
        <v>375</v>
      </c>
      <c r="C253" s="223" t="s">
        <v>375</v>
      </c>
      <c r="D253" s="224" t="s">
        <v>124</v>
      </c>
      <c r="E253" s="225" t="s">
        <v>326</v>
      </c>
      <c r="F253" s="226" t="s">
        <v>37</v>
      </c>
      <c r="G253" s="224" t="s">
        <v>373</v>
      </c>
      <c r="H253" s="224" t="s">
        <v>374</v>
      </c>
      <c r="I253" s="226" t="s">
        <v>297</v>
      </c>
      <c r="J253" s="227" t="s">
        <v>298</v>
      </c>
      <c r="K253" s="228" t="s">
        <v>298</v>
      </c>
      <c r="L253" s="229">
        <v>23713.261722</v>
      </c>
      <c r="M253" s="230">
        <v>10000</v>
      </c>
      <c r="N253" s="231">
        <v>237132617.22</v>
      </c>
    </row>
    <row r="254" spans="1:14" ht="15">
      <c r="A254" s="222" t="s">
        <v>375</v>
      </c>
      <c r="B254" s="222" t="s">
        <v>375</v>
      </c>
      <c r="C254" s="223" t="s">
        <v>375</v>
      </c>
      <c r="D254" s="224" t="s">
        <v>124</v>
      </c>
      <c r="E254" s="225" t="s">
        <v>326</v>
      </c>
      <c r="F254" s="226" t="s">
        <v>37</v>
      </c>
      <c r="G254" s="224" t="s">
        <v>376</v>
      </c>
      <c r="H254" s="224" t="s">
        <v>377</v>
      </c>
      <c r="I254" s="226" t="s">
        <v>331</v>
      </c>
      <c r="J254" s="227" t="s">
        <v>298</v>
      </c>
      <c r="K254" s="228" t="s">
        <v>298</v>
      </c>
      <c r="L254" s="229">
        <v>23711.565769</v>
      </c>
      <c r="M254" s="230">
        <v>9999.071319</v>
      </c>
      <c r="N254" s="231">
        <v>237093637.2</v>
      </c>
    </row>
    <row r="255" spans="1:14" ht="15">
      <c r="A255" s="222" t="s">
        <v>375</v>
      </c>
      <c r="B255" s="222" t="s">
        <v>375</v>
      </c>
      <c r="C255" s="223" t="s">
        <v>375</v>
      </c>
      <c r="D255" s="224" t="s">
        <v>126</v>
      </c>
      <c r="E255" s="225" t="s">
        <v>326</v>
      </c>
      <c r="F255" s="226" t="s">
        <v>37</v>
      </c>
      <c r="G255" s="224" t="s">
        <v>373</v>
      </c>
      <c r="H255" s="224" t="s">
        <v>374</v>
      </c>
      <c r="I255" s="226" t="s">
        <v>297</v>
      </c>
      <c r="J255" s="227" t="s">
        <v>298</v>
      </c>
      <c r="K255" s="228" t="s">
        <v>298</v>
      </c>
      <c r="L255" s="229">
        <v>45768.242493</v>
      </c>
      <c r="M255" s="230">
        <v>10000</v>
      </c>
      <c r="N255" s="231">
        <v>457682424.93</v>
      </c>
    </row>
    <row r="256" spans="1:14" ht="15">
      <c r="A256" s="222" t="s">
        <v>375</v>
      </c>
      <c r="B256" s="222" t="s">
        <v>375</v>
      </c>
      <c r="C256" s="223" t="s">
        <v>375</v>
      </c>
      <c r="D256" s="224" t="s">
        <v>126</v>
      </c>
      <c r="E256" s="225" t="s">
        <v>326</v>
      </c>
      <c r="F256" s="226" t="s">
        <v>37</v>
      </c>
      <c r="G256" s="224" t="s">
        <v>376</v>
      </c>
      <c r="H256" s="224" t="s">
        <v>377</v>
      </c>
      <c r="I256" s="226" t="s">
        <v>331</v>
      </c>
      <c r="J256" s="227" t="s">
        <v>298</v>
      </c>
      <c r="K256" s="228" t="s">
        <v>298</v>
      </c>
      <c r="L256" s="229">
        <v>28690.972771</v>
      </c>
      <c r="M256" s="230">
        <v>9999.071321</v>
      </c>
      <c r="N256" s="231">
        <v>286883083</v>
      </c>
    </row>
    <row r="257" spans="1:14" ht="15">
      <c r="A257" s="222" t="s">
        <v>375</v>
      </c>
      <c r="B257" s="222" t="s">
        <v>375</v>
      </c>
      <c r="C257" s="223" t="s">
        <v>375</v>
      </c>
      <c r="D257" s="224" t="s">
        <v>126</v>
      </c>
      <c r="E257" s="225" t="s">
        <v>326</v>
      </c>
      <c r="F257" s="226" t="s">
        <v>37</v>
      </c>
      <c r="G257" s="224" t="s">
        <v>376</v>
      </c>
      <c r="H257" s="224" t="s">
        <v>377</v>
      </c>
      <c r="I257" s="226" t="s">
        <v>331</v>
      </c>
      <c r="J257" s="227" t="s">
        <v>298</v>
      </c>
      <c r="K257" s="228" t="s">
        <v>298</v>
      </c>
      <c r="L257" s="229">
        <v>17077.602933</v>
      </c>
      <c r="M257" s="230">
        <v>9999.082276</v>
      </c>
      <c r="N257" s="231">
        <v>170760356.8</v>
      </c>
    </row>
    <row r="258" spans="1:14" ht="15">
      <c r="A258" s="222" t="s">
        <v>375</v>
      </c>
      <c r="B258" s="222" t="s">
        <v>375</v>
      </c>
      <c r="C258" s="223" t="s">
        <v>375</v>
      </c>
      <c r="D258" s="224" t="s">
        <v>128</v>
      </c>
      <c r="E258" s="225" t="s">
        <v>326</v>
      </c>
      <c r="F258" s="226" t="s">
        <v>37</v>
      </c>
      <c r="G258" s="224" t="s">
        <v>373</v>
      </c>
      <c r="H258" s="224" t="s">
        <v>374</v>
      </c>
      <c r="I258" s="226" t="s">
        <v>297</v>
      </c>
      <c r="J258" s="227" t="s">
        <v>298</v>
      </c>
      <c r="K258" s="228" t="s">
        <v>298</v>
      </c>
      <c r="L258" s="229">
        <v>13489.070667</v>
      </c>
      <c r="M258" s="230">
        <v>10000</v>
      </c>
      <c r="N258" s="231">
        <v>134890706.67</v>
      </c>
    </row>
    <row r="259" spans="1:14" ht="15">
      <c r="A259" s="222" t="s">
        <v>375</v>
      </c>
      <c r="B259" s="222" t="s">
        <v>375</v>
      </c>
      <c r="C259" s="223" t="s">
        <v>375</v>
      </c>
      <c r="D259" s="224" t="s">
        <v>128</v>
      </c>
      <c r="E259" s="225" t="s">
        <v>326</v>
      </c>
      <c r="F259" s="226" t="s">
        <v>37</v>
      </c>
      <c r="G259" s="224" t="s">
        <v>376</v>
      </c>
      <c r="H259" s="224" t="s">
        <v>377</v>
      </c>
      <c r="I259" s="226" t="s">
        <v>331</v>
      </c>
      <c r="J259" s="227" t="s">
        <v>298</v>
      </c>
      <c r="K259" s="228" t="s">
        <v>298</v>
      </c>
      <c r="L259" s="229">
        <v>13486.425126</v>
      </c>
      <c r="M259" s="230">
        <v>9999.071321</v>
      </c>
      <c r="N259" s="231">
        <v>134851726.7</v>
      </c>
    </row>
    <row r="260" spans="1:14" ht="15">
      <c r="A260" s="222" t="s">
        <v>375</v>
      </c>
      <c r="B260" s="222" t="s">
        <v>375</v>
      </c>
      <c r="C260" s="223" t="s">
        <v>375</v>
      </c>
      <c r="D260" s="224" t="s">
        <v>121</v>
      </c>
      <c r="E260" s="225" t="s">
        <v>326</v>
      </c>
      <c r="F260" s="226" t="s">
        <v>37</v>
      </c>
      <c r="G260" s="224" t="s">
        <v>373</v>
      </c>
      <c r="H260" s="224" t="s">
        <v>374</v>
      </c>
      <c r="I260" s="226" t="s">
        <v>297</v>
      </c>
      <c r="J260" s="227" t="s">
        <v>298</v>
      </c>
      <c r="K260" s="228" t="s">
        <v>298</v>
      </c>
      <c r="L260" s="229">
        <v>42420.650967</v>
      </c>
      <c r="M260" s="230">
        <v>10000</v>
      </c>
      <c r="N260" s="231">
        <v>424206509.67</v>
      </c>
    </row>
    <row r="261" spans="1:14" ht="15">
      <c r="A261" s="222" t="s">
        <v>375</v>
      </c>
      <c r="B261" s="222" t="s">
        <v>375</v>
      </c>
      <c r="C261" s="223" t="s">
        <v>375</v>
      </c>
      <c r="D261" s="224" t="s">
        <v>121</v>
      </c>
      <c r="E261" s="225" t="s">
        <v>326</v>
      </c>
      <c r="F261" s="226" t="s">
        <v>37</v>
      </c>
      <c r="G261" s="224" t="s">
        <v>376</v>
      </c>
      <c r="H261" s="224" t="s">
        <v>377</v>
      </c>
      <c r="I261" s="226" t="s">
        <v>331</v>
      </c>
      <c r="J261" s="227" t="s">
        <v>298</v>
      </c>
      <c r="K261" s="228" t="s">
        <v>298</v>
      </c>
      <c r="L261" s="229">
        <v>42420.692495</v>
      </c>
      <c r="M261" s="230">
        <v>9999.07132</v>
      </c>
      <c r="N261" s="231">
        <v>424167529.7</v>
      </c>
    </row>
    <row r="262" spans="1:14" ht="15">
      <c r="A262" s="222" t="s">
        <v>375</v>
      </c>
      <c r="B262" s="222" t="s">
        <v>375</v>
      </c>
      <c r="C262" s="223" t="s">
        <v>375</v>
      </c>
      <c r="D262" s="224" t="s">
        <v>122</v>
      </c>
      <c r="E262" s="225" t="s">
        <v>326</v>
      </c>
      <c r="F262" s="226" t="s">
        <v>37</v>
      </c>
      <c r="G262" s="224" t="s">
        <v>373</v>
      </c>
      <c r="H262" s="224" t="s">
        <v>374</v>
      </c>
      <c r="I262" s="226" t="s">
        <v>297</v>
      </c>
      <c r="J262" s="227" t="s">
        <v>298</v>
      </c>
      <c r="K262" s="228" t="s">
        <v>298</v>
      </c>
      <c r="L262" s="229">
        <v>24235.304018</v>
      </c>
      <c r="M262" s="230">
        <v>10000</v>
      </c>
      <c r="N262" s="231">
        <v>242353040.18</v>
      </c>
    </row>
    <row r="263" spans="1:14" ht="15">
      <c r="A263" s="222" t="s">
        <v>375</v>
      </c>
      <c r="B263" s="222" t="s">
        <v>375</v>
      </c>
      <c r="C263" s="223" t="s">
        <v>375</v>
      </c>
      <c r="D263" s="224" t="s">
        <v>122</v>
      </c>
      <c r="E263" s="225" t="s">
        <v>326</v>
      </c>
      <c r="F263" s="226" t="s">
        <v>37</v>
      </c>
      <c r="G263" s="224" t="s">
        <v>376</v>
      </c>
      <c r="H263" s="224" t="s">
        <v>377</v>
      </c>
      <c r="I263" s="226" t="s">
        <v>331</v>
      </c>
      <c r="J263" s="227" t="s">
        <v>298</v>
      </c>
      <c r="K263" s="228" t="s">
        <v>298</v>
      </c>
      <c r="L263" s="229">
        <v>24233.656552</v>
      </c>
      <c r="M263" s="230">
        <v>9999.07132</v>
      </c>
      <c r="N263" s="231">
        <v>242314060.2</v>
      </c>
    </row>
    <row r="264" spans="1:14" ht="15">
      <c r="A264" s="222" t="s">
        <v>378</v>
      </c>
      <c r="B264" s="222" t="s">
        <v>378</v>
      </c>
      <c r="C264" s="223" t="s">
        <v>378</v>
      </c>
      <c r="D264" s="224" t="s">
        <v>111</v>
      </c>
      <c r="E264" s="225" t="s">
        <v>326</v>
      </c>
      <c r="F264" s="226" t="s">
        <v>37</v>
      </c>
      <c r="G264" s="224" t="s">
        <v>376</v>
      </c>
      <c r="H264" s="224" t="s">
        <v>377</v>
      </c>
      <c r="I264" s="226" t="s">
        <v>297</v>
      </c>
      <c r="J264" s="227" t="s">
        <v>298</v>
      </c>
      <c r="K264" s="228" t="s">
        <v>298</v>
      </c>
      <c r="L264" s="229">
        <v>82922.397067</v>
      </c>
      <c r="M264" s="230">
        <v>10000</v>
      </c>
      <c r="N264" s="231">
        <v>829223970.67</v>
      </c>
    </row>
    <row r="265" spans="1:14" ht="15">
      <c r="A265" s="222" t="s">
        <v>378</v>
      </c>
      <c r="B265" s="222" t="s">
        <v>378</v>
      </c>
      <c r="C265" s="223" t="s">
        <v>378</v>
      </c>
      <c r="D265" s="224" t="s">
        <v>111</v>
      </c>
      <c r="E265" s="225" t="s">
        <v>326</v>
      </c>
      <c r="F265" s="226" t="s">
        <v>37</v>
      </c>
      <c r="G265" s="224" t="s">
        <v>379</v>
      </c>
      <c r="H265" s="224" t="s">
        <v>380</v>
      </c>
      <c r="I265" s="226" t="s">
        <v>331</v>
      </c>
      <c r="J265" s="227" t="s">
        <v>298</v>
      </c>
      <c r="K265" s="228" t="s">
        <v>298</v>
      </c>
      <c r="L265" s="229">
        <v>82938.262011</v>
      </c>
      <c r="M265" s="230">
        <v>9996.111102</v>
      </c>
      <c r="N265" s="231">
        <v>829060081.7</v>
      </c>
    </row>
    <row r="266" spans="1:14" ht="15">
      <c r="A266" s="222" t="s">
        <v>378</v>
      </c>
      <c r="B266" s="222" t="s">
        <v>378</v>
      </c>
      <c r="C266" s="223" t="s">
        <v>378</v>
      </c>
      <c r="D266" s="224" t="s">
        <v>120</v>
      </c>
      <c r="E266" s="225" t="s">
        <v>326</v>
      </c>
      <c r="F266" s="226" t="s">
        <v>37</v>
      </c>
      <c r="G266" s="224" t="s">
        <v>376</v>
      </c>
      <c r="H266" s="224" t="s">
        <v>377</v>
      </c>
      <c r="I266" s="226" t="s">
        <v>297</v>
      </c>
      <c r="J266" s="227" t="s">
        <v>298</v>
      </c>
      <c r="K266" s="228" t="s">
        <v>298</v>
      </c>
      <c r="L266" s="229">
        <v>62456.687287</v>
      </c>
      <c r="M266" s="230">
        <v>10000</v>
      </c>
      <c r="N266" s="231">
        <v>624566872.87</v>
      </c>
    </row>
    <row r="267" spans="1:14" ht="15">
      <c r="A267" s="222" t="s">
        <v>378</v>
      </c>
      <c r="B267" s="222" t="s">
        <v>378</v>
      </c>
      <c r="C267" s="223" t="s">
        <v>378</v>
      </c>
      <c r="D267" s="224" t="s">
        <v>120</v>
      </c>
      <c r="E267" s="225" t="s">
        <v>326</v>
      </c>
      <c r="F267" s="226" t="s">
        <v>37</v>
      </c>
      <c r="G267" s="224" t="s">
        <v>379</v>
      </c>
      <c r="H267" s="224" t="s">
        <v>380</v>
      </c>
      <c r="I267" s="226" t="s">
        <v>331</v>
      </c>
      <c r="J267" s="227" t="s">
        <v>298</v>
      </c>
      <c r="K267" s="228" t="s">
        <v>298</v>
      </c>
      <c r="L267" s="229">
        <v>62464.590229</v>
      </c>
      <c r="M267" s="230">
        <v>9996.111102</v>
      </c>
      <c r="N267" s="231">
        <v>624402983.9</v>
      </c>
    </row>
    <row r="268" spans="1:14" ht="15">
      <c r="A268" s="222" t="s">
        <v>378</v>
      </c>
      <c r="B268" s="222" t="s">
        <v>378</v>
      </c>
      <c r="C268" s="223" t="s">
        <v>378</v>
      </c>
      <c r="D268" s="224" t="s">
        <v>124</v>
      </c>
      <c r="E268" s="225" t="s">
        <v>326</v>
      </c>
      <c r="F268" s="226" t="s">
        <v>37</v>
      </c>
      <c r="G268" s="224" t="s">
        <v>376</v>
      </c>
      <c r="H268" s="224" t="s">
        <v>377</v>
      </c>
      <c r="I268" s="226" t="s">
        <v>297</v>
      </c>
      <c r="J268" s="227" t="s">
        <v>298</v>
      </c>
      <c r="K268" s="228" t="s">
        <v>298</v>
      </c>
      <c r="L268" s="229">
        <v>23711.565769</v>
      </c>
      <c r="M268" s="230">
        <v>10000</v>
      </c>
      <c r="N268" s="231">
        <v>237115657.69</v>
      </c>
    </row>
    <row r="269" spans="1:14" ht="15">
      <c r="A269" s="222" t="s">
        <v>378</v>
      </c>
      <c r="B269" s="222" t="s">
        <v>378</v>
      </c>
      <c r="C269" s="223" t="s">
        <v>378</v>
      </c>
      <c r="D269" s="224" t="s">
        <v>124</v>
      </c>
      <c r="E269" s="225" t="s">
        <v>326</v>
      </c>
      <c r="F269" s="226" t="s">
        <v>37</v>
      </c>
      <c r="G269" s="224" t="s">
        <v>379</v>
      </c>
      <c r="H269" s="224" t="s">
        <v>380</v>
      </c>
      <c r="I269" s="226" t="s">
        <v>331</v>
      </c>
      <c r="J269" s="227" t="s">
        <v>298</v>
      </c>
      <c r="K269" s="228" t="s">
        <v>298</v>
      </c>
      <c r="L269" s="229">
        <v>23704.395267</v>
      </c>
      <c r="M269" s="230">
        <v>9996.111102</v>
      </c>
      <c r="N269" s="231">
        <v>236951768.7</v>
      </c>
    </row>
    <row r="270" spans="1:14" ht="15">
      <c r="A270" s="222" t="s">
        <v>378</v>
      </c>
      <c r="B270" s="222" t="s">
        <v>378</v>
      </c>
      <c r="C270" s="223" t="s">
        <v>378</v>
      </c>
      <c r="D270" s="224" t="s">
        <v>126</v>
      </c>
      <c r="E270" s="225" t="s">
        <v>326</v>
      </c>
      <c r="F270" s="226" t="s">
        <v>37</v>
      </c>
      <c r="G270" s="224" t="s">
        <v>376</v>
      </c>
      <c r="H270" s="224" t="s">
        <v>377</v>
      </c>
      <c r="I270" s="226" t="s">
        <v>297</v>
      </c>
      <c r="J270" s="227" t="s">
        <v>298</v>
      </c>
      <c r="K270" s="228" t="s">
        <v>298</v>
      </c>
      <c r="L270" s="229">
        <v>45768.575704</v>
      </c>
      <c r="M270" s="230">
        <v>10000</v>
      </c>
      <c r="N270" s="231">
        <v>457685757.04</v>
      </c>
    </row>
    <row r="271" spans="1:14" ht="15">
      <c r="A271" s="222" t="s">
        <v>378</v>
      </c>
      <c r="B271" s="222" t="s">
        <v>378</v>
      </c>
      <c r="C271" s="223" t="s">
        <v>378</v>
      </c>
      <c r="D271" s="224" t="s">
        <v>126</v>
      </c>
      <c r="E271" s="225" t="s">
        <v>326</v>
      </c>
      <c r="F271" s="226" t="s">
        <v>37</v>
      </c>
      <c r="G271" s="224" t="s">
        <v>379</v>
      </c>
      <c r="H271" s="224" t="s">
        <v>380</v>
      </c>
      <c r="I271" s="226" t="s">
        <v>331</v>
      </c>
      <c r="J271" s="227" t="s">
        <v>298</v>
      </c>
      <c r="K271" s="228" t="s">
        <v>298</v>
      </c>
      <c r="L271" s="229">
        <v>45769.986285</v>
      </c>
      <c r="M271" s="230">
        <v>9996.111101</v>
      </c>
      <c r="N271" s="231">
        <v>457521868</v>
      </c>
    </row>
    <row r="272" spans="1:14" ht="15">
      <c r="A272" s="222" t="s">
        <v>378</v>
      </c>
      <c r="B272" s="222" t="s">
        <v>378</v>
      </c>
      <c r="C272" s="223" t="s">
        <v>378</v>
      </c>
      <c r="D272" s="224" t="s">
        <v>128</v>
      </c>
      <c r="E272" s="225" t="s">
        <v>326</v>
      </c>
      <c r="F272" s="226" t="s">
        <v>37</v>
      </c>
      <c r="G272" s="224" t="s">
        <v>376</v>
      </c>
      <c r="H272" s="224" t="s">
        <v>377</v>
      </c>
      <c r="I272" s="226" t="s">
        <v>297</v>
      </c>
      <c r="J272" s="227" t="s">
        <v>298</v>
      </c>
      <c r="K272" s="228" t="s">
        <v>298</v>
      </c>
      <c r="L272" s="229">
        <v>13486.425126</v>
      </c>
      <c r="M272" s="230">
        <v>10000</v>
      </c>
      <c r="N272" s="231">
        <v>134864251.26</v>
      </c>
    </row>
    <row r="273" spans="1:14" ht="15">
      <c r="A273" s="222" t="s">
        <v>378</v>
      </c>
      <c r="B273" s="222" t="s">
        <v>378</v>
      </c>
      <c r="C273" s="223" t="s">
        <v>378</v>
      </c>
      <c r="D273" s="224" t="s">
        <v>128</v>
      </c>
      <c r="E273" s="225" t="s">
        <v>326</v>
      </c>
      <c r="F273" s="226" t="s">
        <v>37</v>
      </c>
      <c r="G273" s="224" t="s">
        <v>379</v>
      </c>
      <c r="H273" s="224" t="s">
        <v>380</v>
      </c>
      <c r="I273" s="226" t="s">
        <v>331</v>
      </c>
      <c r="J273" s="227" t="s">
        <v>298</v>
      </c>
      <c r="K273" s="228" t="s">
        <v>298</v>
      </c>
      <c r="L273" s="229">
        <v>13475.276623</v>
      </c>
      <c r="M273" s="230">
        <v>9996.111105</v>
      </c>
      <c r="N273" s="231">
        <v>134700362.3</v>
      </c>
    </row>
    <row r="274" spans="1:14" ht="15">
      <c r="A274" s="222" t="s">
        <v>378</v>
      </c>
      <c r="B274" s="222" t="s">
        <v>378</v>
      </c>
      <c r="C274" s="223" t="s">
        <v>378</v>
      </c>
      <c r="D274" s="224" t="s">
        <v>121</v>
      </c>
      <c r="E274" s="225" t="s">
        <v>326</v>
      </c>
      <c r="F274" s="226" t="s">
        <v>37</v>
      </c>
      <c r="G274" s="224" t="s">
        <v>376</v>
      </c>
      <c r="H274" s="224" t="s">
        <v>377</v>
      </c>
      <c r="I274" s="226" t="s">
        <v>297</v>
      </c>
      <c r="J274" s="227" t="s">
        <v>298</v>
      </c>
      <c r="K274" s="228" t="s">
        <v>298</v>
      </c>
      <c r="L274" s="229">
        <v>42420.692495</v>
      </c>
      <c r="M274" s="230">
        <v>10000</v>
      </c>
      <c r="N274" s="231">
        <v>424206924.95</v>
      </c>
    </row>
    <row r="275" spans="1:14" ht="15">
      <c r="A275" s="222" t="s">
        <v>378</v>
      </c>
      <c r="B275" s="222" t="s">
        <v>378</v>
      </c>
      <c r="C275" s="223" t="s">
        <v>378</v>
      </c>
      <c r="D275" s="224" t="s">
        <v>121</v>
      </c>
      <c r="E275" s="225" t="s">
        <v>326</v>
      </c>
      <c r="F275" s="226" t="s">
        <v>37</v>
      </c>
      <c r="G275" s="224" t="s">
        <v>379</v>
      </c>
      <c r="H275" s="224" t="s">
        <v>380</v>
      </c>
      <c r="I275" s="226" t="s">
        <v>331</v>
      </c>
      <c r="J275" s="227" t="s">
        <v>298</v>
      </c>
      <c r="K275" s="228" t="s">
        <v>298</v>
      </c>
      <c r="L275" s="229">
        <v>42420.800612</v>
      </c>
      <c r="M275" s="230">
        <v>9996.111103</v>
      </c>
      <c r="N275" s="231">
        <v>424043036</v>
      </c>
    </row>
    <row r="276" spans="1:14" ht="15">
      <c r="A276" s="222" t="s">
        <v>378</v>
      </c>
      <c r="B276" s="222" t="s">
        <v>378</v>
      </c>
      <c r="C276" s="223" t="s">
        <v>378</v>
      </c>
      <c r="D276" s="224" t="s">
        <v>122</v>
      </c>
      <c r="E276" s="225" t="s">
        <v>326</v>
      </c>
      <c r="F276" s="226" t="s">
        <v>37</v>
      </c>
      <c r="G276" s="224" t="s">
        <v>376</v>
      </c>
      <c r="H276" s="224" t="s">
        <v>377</v>
      </c>
      <c r="I276" s="226" t="s">
        <v>297</v>
      </c>
      <c r="J276" s="227" t="s">
        <v>298</v>
      </c>
      <c r="K276" s="228" t="s">
        <v>298</v>
      </c>
      <c r="L276" s="229">
        <v>24233.656552</v>
      </c>
      <c r="M276" s="230">
        <v>10000</v>
      </c>
      <c r="N276" s="231">
        <v>242336565.52</v>
      </c>
    </row>
    <row r="277" spans="1:14" ht="15">
      <c r="A277" s="222" t="s">
        <v>378</v>
      </c>
      <c r="B277" s="222" t="s">
        <v>378</v>
      </c>
      <c r="C277" s="223" t="s">
        <v>378</v>
      </c>
      <c r="D277" s="224" t="s">
        <v>122</v>
      </c>
      <c r="E277" s="225" t="s">
        <v>326</v>
      </c>
      <c r="F277" s="226" t="s">
        <v>37</v>
      </c>
      <c r="G277" s="224" t="s">
        <v>379</v>
      </c>
      <c r="H277" s="224" t="s">
        <v>380</v>
      </c>
      <c r="I277" s="226" t="s">
        <v>331</v>
      </c>
      <c r="J277" s="227" t="s">
        <v>298</v>
      </c>
      <c r="K277" s="228" t="s">
        <v>298</v>
      </c>
      <c r="L277" s="229">
        <v>24226.688973</v>
      </c>
      <c r="M277" s="230">
        <v>9996.111102</v>
      </c>
      <c r="N277" s="231">
        <v>242172674.6</v>
      </c>
    </row>
    <row r="278" spans="1:6" ht="15">
      <c r="A278" s="232"/>
      <c r="B278" s="233"/>
      <c r="C278" s="232"/>
      <c r="D278" s="232"/>
      <c r="E278" s="232"/>
      <c r="F278" s="232"/>
    </row>
    <row r="279" spans="1:6" ht="15">
      <c r="A279" s="232"/>
      <c r="B279" s="233"/>
      <c r="C279" s="232"/>
      <c r="D279" s="234"/>
      <c r="E279" s="232"/>
      <c r="F279" s="232"/>
    </row>
    <row r="280" spans="1:6" ht="15">
      <c r="A280" s="232"/>
      <c r="B280" s="233"/>
      <c r="C280" s="232"/>
      <c r="D280" s="232"/>
      <c r="E280" s="232"/>
      <c r="F280" s="232"/>
    </row>
    <row r="281" spans="1:6" ht="15">
      <c r="A281" s="232"/>
      <c r="B281" s="233"/>
      <c r="C281" s="232"/>
      <c r="D281" s="232"/>
      <c r="E281" s="232"/>
      <c r="F281" s="235"/>
    </row>
    <row r="282" spans="1:6" ht="15">
      <c r="A282" s="232"/>
      <c r="B282" s="233"/>
      <c r="C282" s="232"/>
      <c r="D282" s="232"/>
      <c r="E282" s="232"/>
      <c r="F282" s="235"/>
    </row>
    <row r="287" ht="15">
      <c r="D287" s="99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64</v>
      </c>
      <c r="B1" s="2"/>
    </row>
    <row r="2" spans="1:2" ht="15.75" customHeight="1">
      <c r="A2" s="1" t="s">
        <v>65</v>
      </c>
      <c r="B2" s="5"/>
    </row>
    <row r="3" spans="1:2" ht="15">
      <c r="A3" s="1" t="s">
        <v>66</v>
      </c>
      <c r="B3" s="2"/>
    </row>
    <row r="4" spans="1:2" ht="15">
      <c r="A4" s="1" t="s">
        <v>67</v>
      </c>
      <c r="B4" s="6"/>
    </row>
    <row r="5" spans="1:2" ht="15">
      <c r="A5" s="1" t="s">
        <v>68</v>
      </c>
      <c r="B5" s="6" t="s">
        <v>69</v>
      </c>
    </row>
    <row r="6" spans="1:2" ht="15">
      <c r="A6" s="1" t="s">
        <v>70</v>
      </c>
      <c r="B6" s="6"/>
    </row>
    <row r="7" spans="1:2" ht="15">
      <c r="A7" s="1" t="s">
        <v>71</v>
      </c>
      <c r="B7" s="7"/>
    </row>
    <row r="8" spans="1:2" ht="15">
      <c r="A8" s="1" t="s">
        <v>72</v>
      </c>
      <c r="B8" s="2"/>
    </row>
    <row r="10" spans="1:2" ht="15">
      <c r="A10" s="3" t="s">
        <v>73</v>
      </c>
      <c r="B10" s="4"/>
    </row>
    <row r="11" spans="1:2" ht="15">
      <c r="A11" s="8" t="s">
        <v>74</v>
      </c>
      <c r="B11" s="9" t="s">
        <v>75</v>
      </c>
    </row>
    <row r="12" spans="1:2" ht="19.5" customHeight="1">
      <c r="A12" s="8" t="s">
        <v>76</v>
      </c>
      <c r="B12" s="9" t="s">
        <v>77</v>
      </c>
    </row>
    <row r="13" ht="18.75" customHeight="1"/>
    <row r="14" ht="19.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8.28125" style="0" bestFit="1" customWidth="1"/>
    <col min="4" max="4" width="13.2812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94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9</v>
      </c>
      <c r="C7" s="19" t="str">
        <f>VLOOKUP(D7,RATING!$A$2:$B$36,2,0)</f>
        <v>ICRA B+</v>
      </c>
      <c r="D7" s="19" t="s">
        <v>10</v>
      </c>
      <c r="E7" s="20">
        <v>619</v>
      </c>
      <c r="F7" s="20">
        <v>7854.935096599999</v>
      </c>
      <c r="G7" s="30">
        <f>F7/XDO_?ST_MARKET_VALUE_4?1?*100</f>
        <v>16.433903614934238</v>
      </c>
    </row>
    <row r="8" spans="1:7" ht="15">
      <c r="A8" s="17">
        <v>2</v>
      </c>
      <c r="B8" s="22" t="s">
        <v>15</v>
      </c>
      <c r="C8" s="19" t="str">
        <f>VLOOKUP(D8,RATING!$A$2:$B$36,2,0)</f>
        <v>ICRA BBB+</v>
      </c>
      <c r="D8" s="19" t="s">
        <v>41</v>
      </c>
      <c r="E8" s="20">
        <v>458496</v>
      </c>
      <c r="F8" s="20">
        <v>4573.5021338</v>
      </c>
      <c r="G8" s="30">
        <f>F8/XDO_?ST_MARKET_VALUE_4?1?*100</f>
        <v>9.568569609454624</v>
      </c>
    </row>
    <row r="9" spans="1:7" ht="15">
      <c r="A9" s="17">
        <v>3</v>
      </c>
      <c r="B9" s="22" t="s">
        <v>11</v>
      </c>
      <c r="C9" s="19" t="str">
        <f>VLOOKUP(D9,RATING!$A$2:$B$36,2,0)</f>
        <v>ICRA D</v>
      </c>
      <c r="D9" s="19" t="s">
        <v>42</v>
      </c>
      <c r="E9" s="20">
        <v>299</v>
      </c>
      <c r="F9" s="20">
        <v>3785.5147012</v>
      </c>
      <c r="G9" s="30">
        <f>F9/XDO_?ST_MARKET_VALUE_4?1?*100</f>
        <v>7.91996152321682</v>
      </c>
    </row>
    <row r="10" spans="1:7" ht="15">
      <c r="A10" s="17">
        <v>4</v>
      </c>
      <c r="B10" s="22" t="s">
        <v>13</v>
      </c>
      <c r="C10" s="19" t="str">
        <f>VLOOKUP(D10,RATING!$A$2:$B$36,2,0)</f>
        <v>IND A+</v>
      </c>
      <c r="D10" s="19" t="s">
        <v>43</v>
      </c>
      <c r="E10" s="20">
        <v>200</v>
      </c>
      <c r="F10" s="20">
        <v>2023.4246575</v>
      </c>
      <c r="G10" s="30">
        <f>F10/XDO_?ST_MARKET_VALUE_4?1?*100</f>
        <v>4.233359713924275</v>
      </c>
    </row>
    <row r="11" spans="1:7" ht="15">
      <c r="A11" s="17"/>
      <c r="B11" s="22"/>
      <c r="C11" s="19"/>
      <c r="D11" s="19"/>
      <c r="E11" s="20"/>
      <c r="F11" s="20"/>
      <c r="G11" s="23"/>
    </row>
    <row r="12" spans="1:7" ht="15">
      <c r="A12" s="17"/>
      <c r="B12" s="18" t="s">
        <v>17</v>
      </c>
      <c r="C12" s="22"/>
      <c r="D12" s="22"/>
      <c r="E12" s="22"/>
      <c r="F12" s="22"/>
      <c r="G12" s="30"/>
    </row>
    <row r="13" spans="1:7" ht="15">
      <c r="A13" s="17">
        <v>5</v>
      </c>
      <c r="B13" s="22" t="s">
        <v>44</v>
      </c>
      <c r="C13" s="19" t="str">
        <f>VLOOKUP(D13,RATING!$A$2:$B$36,2,0)</f>
        <v>CARE BBB+</v>
      </c>
      <c r="D13" s="19" t="s">
        <v>45</v>
      </c>
      <c r="E13" s="20">
        <v>650</v>
      </c>
      <c r="F13" s="20">
        <v>6299.9999998</v>
      </c>
      <c r="G13" s="30">
        <f aca="true" t="shared" si="0" ref="G13:G24">F13/XDO_?ST_MARKET_VALUE_4?1?*100</f>
        <v>13.180706332712203</v>
      </c>
    </row>
    <row r="14" spans="1:7" ht="15">
      <c r="A14" s="17">
        <v>6</v>
      </c>
      <c r="B14" s="22" t="s">
        <v>92</v>
      </c>
      <c r="C14" s="19" t="str">
        <f>VLOOKUP(D14,RATING!$A$2:$B$36,2,0)</f>
        <v>Unrated</v>
      </c>
      <c r="D14" s="19" t="s">
        <v>27</v>
      </c>
      <c r="E14" s="20">
        <v>552</v>
      </c>
      <c r="F14" s="20">
        <v>4996.9087191</v>
      </c>
      <c r="G14" s="30">
        <f t="shared" si="0"/>
        <v>10.454410539669375</v>
      </c>
    </row>
    <row r="15" spans="1:7" ht="15">
      <c r="A15" s="17">
        <v>7</v>
      </c>
      <c r="B15" s="22" t="s">
        <v>20</v>
      </c>
      <c r="C15" s="19" t="str">
        <f>VLOOKUP(D15,RATING!$A$2:$B$36,2,0)</f>
        <v>Unrated</v>
      </c>
      <c r="D15" s="19" t="s">
        <v>21</v>
      </c>
      <c r="E15" s="20">
        <v>380</v>
      </c>
      <c r="F15" s="20">
        <v>3420</v>
      </c>
      <c r="G15" s="30">
        <f t="shared" si="0"/>
        <v>7.155240580842345</v>
      </c>
    </row>
    <row r="16" spans="1:7" ht="15">
      <c r="A16" s="17">
        <v>8</v>
      </c>
      <c r="B16" s="22" t="s">
        <v>18</v>
      </c>
      <c r="C16" s="19" t="str">
        <f>VLOOKUP(D16,RATING!$A$2:$B$36,2,0)</f>
        <v>CARE A</v>
      </c>
      <c r="D16" s="19" t="s">
        <v>19</v>
      </c>
      <c r="E16" s="20">
        <v>261</v>
      </c>
      <c r="F16" s="20">
        <v>2610</v>
      </c>
      <c r="G16" s="30">
        <f t="shared" si="0"/>
        <v>5.460578338011263</v>
      </c>
    </row>
    <row r="17" spans="1:7" ht="15">
      <c r="A17" s="17">
        <v>9</v>
      </c>
      <c r="B17" s="22" t="s">
        <v>25</v>
      </c>
      <c r="C17" s="19" t="str">
        <f>VLOOKUP(D17,RATING!$A$2:$B$36,2,0)</f>
        <v>Unrated</v>
      </c>
      <c r="D17" s="19" t="s">
        <v>26</v>
      </c>
      <c r="E17" s="20">
        <v>286</v>
      </c>
      <c r="F17" s="20">
        <v>1430</v>
      </c>
      <c r="G17" s="30">
        <f t="shared" si="0"/>
        <v>2.9918111200598108</v>
      </c>
    </row>
    <row r="18" spans="1:7" ht="15">
      <c r="A18" s="17">
        <v>10</v>
      </c>
      <c r="B18" s="22" t="s">
        <v>46</v>
      </c>
      <c r="C18" s="19" t="str">
        <f>VLOOKUP(D18,RATING!$A$2:$B$36,2,0)</f>
        <v>CARE BBB</v>
      </c>
      <c r="D18" s="19" t="s">
        <v>47</v>
      </c>
      <c r="E18" s="20">
        <v>120</v>
      </c>
      <c r="F18" s="20">
        <v>1200</v>
      </c>
      <c r="G18" s="30">
        <f t="shared" si="0"/>
        <v>2.510610730120121</v>
      </c>
    </row>
    <row r="19" spans="1:7" ht="15">
      <c r="A19" s="17">
        <v>11</v>
      </c>
      <c r="B19" s="22" t="s">
        <v>92</v>
      </c>
      <c r="C19" s="19" t="str">
        <f>VLOOKUP(D19,RATING!$A$2:$B$36,2,0)</f>
        <v>Unrated</v>
      </c>
      <c r="D19" s="19" t="s">
        <v>34</v>
      </c>
      <c r="E19" s="20">
        <v>85</v>
      </c>
      <c r="F19" s="20">
        <v>757.7488878</v>
      </c>
      <c r="G19" s="30">
        <f t="shared" si="0"/>
        <v>1.585343740372723</v>
      </c>
    </row>
    <row r="20" spans="1:7" ht="26.25">
      <c r="A20" s="17">
        <v>12</v>
      </c>
      <c r="B20" s="22" t="s">
        <v>28</v>
      </c>
      <c r="C20" s="19" t="str">
        <f>VLOOKUP(D20,RATING!$A$2:$B$36,2,0)</f>
        <v>ICRA BBB / Care BBB+</v>
      </c>
      <c r="D20" s="19" t="s">
        <v>29</v>
      </c>
      <c r="E20" s="20">
        <v>173</v>
      </c>
      <c r="F20" s="20">
        <v>648.75</v>
      </c>
      <c r="G20" s="30">
        <f t="shared" si="0"/>
        <v>1.3572989259711905</v>
      </c>
    </row>
    <row r="21" spans="1:7" ht="15">
      <c r="A21" s="17">
        <v>13</v>
      </c>
      <c r="B21" s="22" t="s">
        <v>22</v>
      </c>
      <c r="C21" s="19" t="str">
        <f>VLOOKUP(D21,RATING!$A$2:$B$36,2,0)</f>
        <v>Unrated</v>
      </c>
      <c r="D21" s="19" t="s">
        <v>23</v>
      </c>
      <c r="E21" s="20">
        <v>61000</v>
      </c>
      <c r="F21" s="20">
        <v>610</v>
      </c>
      <c r="G21" s="30">
        <f t="shared" si="0"/>
        <v>1.276227121144395</v>
      </c>
    </row>
    <row r="22" spans="1:7" ht="15">
      <c r="A22" s="17">
        <v>14</v>
      </c>
      <c r="B22" s="22" t="s">
        <v>18</v>
      </c>
      <c r="C22" s="19" t="str">
        <f>VLOOKUP(D22,RATING!$A$2:$B$36,2,0)</f>
        <v>CARE A</v>
      </c>
      <c r="D22" s="19" t="s">
        <v>35</v>
      </c>
      <c r="E22" s="20">
        <v>47</v>
      </c>
      <c r="F22" s="20">
        <v>470</v>
      </c>
      <c r="G22" s="30">
        <f t="shared" si="0"/>
        <v>0.9833225359637141</v>
      </c>
    </row>
    <row r="23" spans="1:7" ht="15">
      <c r="A23" s="17">
        <v>15</v>
      </c>
      <c r="B23" s="22" t="s">
        <v>18</v>
      </c>
      <c r="C23" s="19" t="str">
        <f>VLOOKUP(D23,RATING!$A$2:$B$36,2,0)</f>
        <v>CARE A</v>
      </c>
      <c r="D23" s="19" t="s">
        <v>30</v>
      </c>
      <c r="E23" s="20">
        <v>40</v>
      </c>
      <c r="F23" s="20">
        <v>400</v>
      </c>
      <c r="G23" s="30">
        <f t="shared" si="0"/>
        <v>0.8368702433733737</v>
      </c>
    </row>
    <row r="24" spans="1:7" ht="15">
      <c r="A24" s="17">
        <v>16</v>
      </c>
      <c r="B24" s="22" t="s">
        <v>32</v>
      </c>
      <c r="C24" s="19" t="str">
        <f>VLOOKUP(D24,RATING!$A$2:$B$36,2,0)</f>
        <v>IND AA-</v>
      </c>
      <c r="D24" s="19" t="s">
        <v>33</v>
      </c>
      <c r="E24" s="20">
        <v>8749</v>
      </c>
      <c r="F24" s="20">
        <v>87.49</v>
      </c>
      <c r="G24" s="30">
        <f t="shared" si="0"/>
        <v>0.18304444398184117</v>
      </c>
    </row>
    <row r="25" spans="1:7" ht="15">
      <c r="A25" s="33"/>
      <c r="B25" s="34" t="s">
        <v>36</v>
      </c>
      <c r="C25" s="35"/>
      <c r="D25" s="35"/>
      <c r="E25" s="36">
        <v>0</v>
      </c>
      <c r="F25" s="36">
        <f>SUM(F7:F24)</f>
        <v>41168.2741958</v>
      </c>
      <c r="G25" s="37">
        <f>SUM(G7:G24)</f>
        <v>86.1312591137523</v>
      </c>
    </row>
    <row r="26" spans="1:7" ht="15">
      <c r="A26" s="12"/>
      <c r="B26" s="18" t="s">
        <v>37</v>
      </c>
      <c r="C26" s="13"/>
      <c r="D26" s="13"/>
      <c r="E26" s="14"/>
      <c r="F26" s="15"/>
      <c r="G26" s="16"/>
    </row>
    <row r="27" spans="1:7" ht="15">
      <c r="A27" s="17"/>
      <c r="B27" s="22" t="s">
        <v>37</v>
      </c>
      <c r="C27" s="19"/>
      <c r="D27" s="19"/>
      <c r="E27" s="20"/>
      <c r="F27" s="20">
        <v>6244.6371344</v>
      </c>
      <c r="G27" s="30">
        <v>13.06</v>
      </c>
    </row>
    <row r="28" spans="1:7" ht="15">
      <c r="A28" s="33"/>
      <c r="B28" s="34" t="s">
        <v>36</v>
      </c>
      <c r="C28" s="35"/>
      <c r="D28" s="35"/>
      <c r="E28" s="43"/>
      <c r="F28" s="36">
        <v>6244.637</v>
      </c>
      <c r="G28" s="37">
        <v>13.06</v>
      </c>
    </row>
    <row r="29" spans="1:7" ht="15">
      <c r="A29" s="24"/>
      <c r="B29" s="27" t="s">
        <v>38</v>
      </c>
      <c r="C29" s="25"/>
      <c r="D29" s="25"/>
      <c r="E29" s="26"/>
      <c r="F29" s="28"/>
      <c r="G29" s="29"/>
    </row>
    <row r="30" spans="1:7" ht="15">
      <c r="A30" s="24"/>
      <c r="B30" s="27" t="s">
        <v>39</v>
      </c>
      <c r="C30" s="25"/>
      <c r="D30" s="25"/>
      <c r="E30" s="26"/>
      <c r="F30" s="20">
        <f>XDO_?ST_MARKET_VALUE_4?1?-XDO_?ST_TOTAL_MARKET_VALUE?1?-XDO_?ST_MARKET_VALUE_3?1?</f>
        <v>384.22380420000536</v>
      </c>
      <c r="G30" s="30">
        <f>XDO_?ST_LEFT_MARKET_VAL?1?/XDO_?ST_MARKET_VALUE_4?1?*100</f>
        <v>0.803863671326755</v>
      </c>
    </row>
    <row r="31" spans="1:7" ht="15">
      <c r="A31" s="33"/>
      <c r="B31" s="44" t="s">
        <v>36</v>
      </c>
      <c r="C31" s="35"/>
      <c r="D31" s="35"/>
      <c r="E31" s="43"/>
      <c r="F31" s="36">
        <v>384.22380420000536</v>
      </c>
      <c r="G31" s="37">
        <v>0.803863671326755</v>
      </c>
    </row>
    <row r="32" spans="1:7" ht="15">
      <c r="A32" s="45"/>
      <c r="B32" s="47" t="s">
        <v>40</v>
      </c>
      <c r="C32" s="46"/>
      <c r="D32" s="46"/>
      <c r="E32" s="46"/>
      <c r="F32" s="31">
        <v>47797.135</v>
      </c>
      <c r="G32" s="32">
        <f>XDO_?ST_LEFT_PER_ASSETS_1?1?+XDO_?ST_PER_ASSETS_3?1?+XDO_?ST_TOTAL_PER_ASSETS?1?</f>
        <v>99.99512278507905</v>
      </c>
    </row>
    <row r="34" spans="1:7" ht="31.5" customHeight="1">
      <c r="A34" s="53" t="s">
        <v>100</v>
      </c>
      <c r="B34" s="56" t="s">
        <v>101</v>
      </c>
      <c r="C34" s="56"/>
      <c r="D34" s="56"/>
      <c r="E34" s="56"/>
      <c r="F34" s="56"/>
      <c r="G34" s="57"/>
    </row>
  </sheetData>
  <sheetProtection/>
  <mergeCells count="3">
    <mergeCell ref="A2:G2"/>
    <mergeCell ref="A3:G3"/>
    <mergeCell ref="B34:G34"/>
  </mergeCells>
  <conditionalFormatting sqref="C25:D25 C28:E31 F29">
    <cfRule type="cellIs" priority="1" dxfId="14" operator="lessThan" stopIfTrue="1">
      <formula>0</formula>
    </cfRule>
  </conditionalFormatting>
  <conditionalFormatting sqref="G29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2">
      <selection activeCell="B18" sqref="B18"/>
    </sheetView>
  </sheetViews>
  <sheetFormatPr defaultColWidth="9.140625" defaultRowHeight="15"/>
  <cols>
    <col min="1" max="1" width="14.00390625" style="0" bestFit="1" customWidth="1"/>
    <col min="2" max="2" width="12.28125" style="0" bestFit="1" customWidth="1"/>
  </cols>
  <sheetData>
    <row r="1" spans="1:2" ht="15">
      <c r="A1" t="s">
        <v>78</v>
      </c>
      <c r="B1" t="s">
        <v>79</v>
      </c>
    </row>
    <row r="2" spans="1:2" ht="15">
      <c r="A2" s="48" t="s">
        <v>24</v>
      </c>
      <c r="B2" s="48" t="s">
        <v>80</v>
      </c>
    </row>
    <row r="3" spans="1:2" ht="15">
      <c r="A3" s="48" t="s">
        <v>23</v>
      </c>
      <c r="B3" s="48" t="s">
        <v>80</v>
      </c>
    </row>
    <row r="4" spans="1:2" ht="15">
      <c r="A4" s="48" t="s">
        <v>62</v>
      </c>
      <c r="B4" s="48" t="s">
        <v>90</v>
      </c>
    </row>
    <row r="5" spans="1:2" ht="15">
      <c r="A5" s="48" t="s">
        <v>47</v>
      </c>
      <c r="B5" s="48" t="s">
        <v>90</v>
      </c>
    </row>
    <row r="6" spans="1:2" ht="15">
      <c r="A6" s="48" t="s">
        <v>61</v>
      </c>
      <c r="B6" s="48" t="s">
        <v>90</v>
      </c>
    </row>
    <row r="7" spans="1:2" ht="15">
      <c r="A7" s="48" t="s">
        <v>56</v>
      </c>
      <c r="B7" s="48" t="s">
        <v>90</v>
      </c>
    </row>
    <row r="8" spans="1:2" ht="15">
      <c r="A8" s="48" t="s">
        <v>58</v>
      </c>
      <c r="B8" s="48" t="s">
        <v>90</v>
      </c>
    </row>
    <row r="9" spans="1:2" ht="15">
      <c r="A9" s="48" t="s">
        <v>27</v>
      </c>
      <c r="B9" s="48" t="s">
        <v>80</v>
      </c>
    </row>
    <row r="10" spans="1:2" ht="15">
      <c r="A10" s="48" t="s">
        <v>34</v>
      </c>
      <c r="B10" s="48" t="s">
        <v>80</v>
      </c>
    </row>
    <row r="11" spans="1:2" ht="15">
      <c r="A11" s="48" t="s">
        <v>63</v>
      </c>
      <c r="B11" s="48" t="s">
        <v>81</v>
      </c>
    </row>
    <row r="12" spans="1:2" ht="15">
      <c r="A12" s="48" t="s">
        <v>31</v>
      </c>
      <c r="B12" s="48" t="s">
        <v>81</v>
      </c>
    </row>
    <row r="13" spans="1:2" ht="15">
      <c r="A13" s="48" t="s">
        <v>30</v>
      </c>
      <c r="B13" s="48" t="s">
        <v>81</v>
      </c>
    </row>
    <row r="14" spans="1:2" ht="15">
      <c r="A14" s="48" t="s">
        <v>35</v>
      </c>
      <c r="B14" s="48" t="s">
        <v>81</v>
      </c>
    </row>
    <row r="15" spans="1:2" ht="15">
      <c r="A15" s="48" t="s">
        <v>19</v>
      </c>
      <c r="B15" s="48" t="s">
        <v>81</v>
      </c>
    </row>
    <row r="16" spans="1:2" ht="15">
      <c r="A16" s="48" t="s">
        <v>16</v>
      </c>
      <c r="B16" s="48" t="s">
        <v>82</v>
      </c>
    </row>
    <row r="17" spans="1:2" ht="15">
      <c r="A17" s="48" t="s">
        <v>41</v>
      </c>
      <c r="B17" s="48" t="s">
        <v>82</v>
      </c>
    </row>
    <row r="18" spans="1:2" ht="15">
      <c r="A18" s="48" t="s">
        <v>29</v>
      </c>
      <c r="B18" s="48" t="s">
        <v>91</v>
      </c>
    </row>
    <row r="19" spans="1:2" ht="15">
      <c r="A19" s="48" t="s">
        <v>26</v>
      </c>
      <c r="B19" s="48" t="s">
        <v>80</v>
      </c>
    </row>
    <row r="20" spans="1:2" ht="15">
      <c r="A20" s="48" t="s">
        <v>10</v>
      </c>
      <c r="B20" s="48" t="s">
        <v>83</v>
      </c>
    </row>
    <row r="21" spans="1:2" ht="15">
      <c r="A21" s="48" t="s">
        <v>42</v>
      </c>
      <c r="B21" s="48" t="s">
        <v>84</v>
      </c>
    </row>
    <row r="22" spans="1:2" ht="15">
      <c r="A22" s="48" t="s">
        <v>12</v>
      </c>
      <c r="B22" s="48" t="s">
        <v>84</v>
      </c>
    </row>
    <row r="23" spans="1:2" ht="15">
      <c r="A23" s="48" t="s">
        <v>51</v>
      </c>
      <c r="B23" s="48" t="s">
        <v>85</v>
      </c>
    </row>
    <row r="24" spans="1:2" ht="15">
      <c r="A24" s="48" t="s">
        <v>52</v>
      </c>
      <c r="B24" s="48" t="s">
        <v>85</v>
      </c>
    </row>
    <row r="25" spans="1:2" ht="15">
      <c r="A25" s="48" t="s">
        <v>45</v>
      </c>
      <c r="B25" s="48" t="s">
        <v>86</v>
      </c>
    </row>
    <row r="26" spans="1:2" ht="15">
      <c r="A26" s="48" t="s">
        <v>49</v>
      </c>
      <c r="B26" s="48" t="s">
        <v>86</v>
      </c>
    </row>
    <row r="27" spans="1:2" ht="15">
      <c r="A27" s="48" t="s">
        <v>57</v>
      </c>
      <c r="B27" s="48" t="s">
        <v>86</v>
      </c>
    </row>
    <row r="28" spans="1:2" ht="15">
      <c r="A28" s="48" t="s">
        <v>59</v>
      </c>
      <c r="B28" s="48" t="s">
        <v>86</v>
      </c>
    </row>
    <row r="29" spans="1:2" ht="15">
      <c r="A29" s="49" t="s">
        <v>54</v>
      </c>
      <c r="B29" s="49" t="s">
        <v>87</v>
      </c>
    </row>
    <row r="30" spans="1:2" ht="15">
      <c r="A30" s="48" t="s">
        <v>14</v>
      </c>
      <c r="B30" s="50" t="s">
        <v>88</v>
      </c>
    </row>
    <row r="31" spans="1:2" ht="15">
      <c r="A31" s="48" t="s">
        <v>43</v>
      </c>
      <c r="B31" s="50" t="s">
        <v>88</v>
      </c>
    </row>
    <row r="32" spans="1:2" ht="15">
      <c r="A32" s="48" t="s">
        <v>48</v>
      </c>
      <c r="B32" s="50" t="s">
        <v>88</v>
      </c>
    </row>
    <row r="33" spans="1:2" ht="15">
      <c r="A33" s="48" t="s">
        <v>55</v>
      </c>
      <c r="B33" s="50" t="s">
        <v>88</v>
      </c>
    </row>
    <row r="34" spans="1:2" ht="15">
      <c r="A34" s="48" t="s">
        <v>60</v>
      </c>
      <c r="B34" s="50" t="s">
        <v>88</v>
      </c>
    </row>
    <row r="35" spans="1:2" ht="15">
      <c r="A35" s="48" t="s">
        <v>33</v>
      </c>
      <c r="B35" s="48" t="s">
        <v>89</v>
      </c>
    </row>
    <row r="36" spans="1:2" ht="15">
      <c r="A36" s="48" t="s">
        <v>21</v>
      </c>
      <c r="B36" s="48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zoomScalePageLayoutView="0" workbookViewId="0" topLeftCell="A2">
      <selection activeCell="D35" sqref="D35"/>
    </sheetView>
  </sheetViews>
  <sheetFormatPr defaultColWidth="9.140625" defaultRowHeight="15"/>
  <sheetData>
    <row r="35" ht="15">
      <c r="F35" s="5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8.28125" style="0" bestFit="1" customWidth="1"/>
    <col min="4" max="4" width="13.57421875" style="0" bestFit="1" customWidth="1"/>
    <col min="5" max="5" width="9.14062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95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11</v>
      </c>
      <c r="C7" s="19" t="str">
        <f>VLOOKUP(D7,RATING!$A$2:$B$36,2,0)</f>
        <v>ICRA D</v>
      </c>
      <c r="D7" s="19" t="s">
        <v>42</v>
      </c>
      <c r="E7" s="20">
        <v>338</v>
      </c>
      <c r="F7" s="20">
        <v>4279.2774883</v>
      </c>
      <c r="G7" s="30">
        <f>F7/XDO_?ST_MARKET_VALUE_4?2?*100</f>
        <v>27.268070047314268</v>
      </c>
    </row>
    <row r="8" spans="1:7" ht="15">
      <c r="A8" s="17">
        <v>2</v>
      </c>
      <c r="B8" s="22" t="s">
        <v>13</v>
      </c>
      <c r="C8" s="19" t="str">
        <f>VLOOKUP(D8,RATING!$A$2:$B$36,2,0)</f>
        <v>IND A+</v>
      </c>
      <c r="D8" s="19" t="s">
        <v>48</v>
      </c>
      <c r="E8" s="20">
        <v>250</v>
      </c>
      <c r="F8" s="20">
        <v>2529.2808219</v>
      </c>
      <c r="G8" s="30">
        <f>F8/XDO_?ST_MARKET_VALUE_4?2?*100</f>
        <v>16.11688113459931</v>
      </c>
    </row>
    <row r="9" spans="1:7" ht="15">
      <c r="A9" s="17"/>
      <c r="B9" s="22"/>
      <c r="C9" s="19"/>
      <c r="D9" s="19"/>
      <c r="E9" s="20"/>
      <c r="F9" s="20"/>
      <c r="G9" s="23"/>
    </row>
    <row r="10" spans="1:7" ht="15">
      <c r="A10" s="17"/>
      <c r="B10" s="18" t="s">
        <v>17</v>
      </c>
      <c r="C10" s="22"/>
      <c r="D10" s="22"/>
      <c r="E10" s="22"/>
      <c r="F10" s="22"/>
      <c r="G10" s="22"/>
    </row>
    <row r="11" spans="1:7" ht="15">
      <c r="A11" s="17">
        <v>3</v>
      </c>
      <c r="B11" s="22" t="s">
        <v>92</v>
      </c>
      <c r="C11" s="19" t="str">
        <f>VLOOKUP(D11,RATING!$A$2:$B$36,2,0)</f>
        <v>Unrated</v>
      </c>
      <c r="D11" s="19" t="s">
        <v>27</v>
      </c>
      <c r="E11" s="20">
        <v>334</v>
      </c>
      <c r="F11" s="20">
        <v>3024.4903035</v>
      </c>
      <c r="G11" s="30">
        <f aca="true" t="shared" si="0" ref="G11:G23">F11/XDO_?ST_MARKET_VALUE_4?2?*100</f>
        <v>19.27241542030122</v>
      </c>
    </row>
    <row r="12" spans="1:7" ht="15">
      <c r="A12" s="17">
        <v>4</v>
      </c>
      <c r="B12" s="22" t="s">
        <v>25</v>
      </c>
      <c r="C12" s="19" t="str">
        <f>VLOOKUP(D12,RATING!$A$2:$B$36,2,0)</f>
        <v>Unrated</v>
      </c>
      <c r="D12" s="19" t="s">
        <v>26</v>
      </c>
      <c r="E12" s="20">
        <v>228</v>
      </c>
      <c r="F12" s="20">
        <v>1140</v>
      </c>
      <c r="G12" s="30">
        <f t="shared" si="0"/>
        <v>7.264216900850576</v>
      </c>
    </row>
    <row r="13" spans="1:7" ht="15">
      <c r="A13" s="17">
        <v>5</v>
      </c>
      <c r="B13" s="22" t="s">
        <v>44</v>
      </c>
      <c r="C13" s="19" t="str">
        <f>VLOOKUP(D13,RATING!$A$2:$B$36,2,0)</f>
        <v>CARE BBB+</v>
      </c>
      <c r="D13" s="19" t="s">
        <v>49</v>
      </c>
      <c r="E13" s="20">
        <v>90</v>
      </c>
      <c r="F13" s="20">
        <v>900</v>
      </c>
      <c r="G13" s="30">
        <f t="shared" si="0"/>
        <v>5.734908079618876</v>
      </c>
    </row>
    <row r="14" spans="1:7" ht="15">
      <c r="A14" s="17">
        <v>6</v>
      </c>
      <c r="B14" s="22" t="s">
        <v>50</v>
      </c>
      <c r="C14" s="19" t="str">
        <f>VLOOKUP(D14,RATING!$A$2:$B$36,2,0)</f>
        <v>ICRA BB+</v>
      </c>
      <c r="D14" s="19" t="s">
        <v>51</v>
      </c>
      <c r="E14" s="20">
        <v>36</v>
      </c>
      <c r="F14" s="20">
        <v>360</v>
      </c>
      <c r="G14" s="30">
        <f t="shared" si="0"/>
        <v>2.2939632318475502</v>
      </c>
    </row>
    <row r="15" spans="1:7" ht="15">
      <c r="A15" s="17">
        <v>7</v>
      </c>
      <c r="B15" s="22" t="s">
        <v>22</v>
      </c>
      <c r="C15" s="19" t="str">
        <f>VLOOKUP(D15,RATING!$A$2:$B$36,2,0)</f>
        <v>Unrated</v>
      </c>
      <c r="D15" s="19" t="s">
        <v>23</v>
      </c>
      <c r="E15" s="20">
        <v>16000</v>
      </c>
      <c r="F15" s="20">
        <v>160</v>
      </c>
      <c r="G15" s="30">
        <f t="shared" si="0"/>
        <v>1.0195392141544668</v>
      </c>
    </row>
    <row r="16" spans="1:7" ht="15">
      <c r="A16" s="17">
        <v>8</v>
      </c>
      <c r="B16" s="22" t="s">
        <v>50</v>
      </c>
      <c r="C16" s="19" t="str">
        <f>VLOOKUP(D16,RATING!$A$2:$B$36,2,0)</f>
        <v>ICRA BB+</v>
      </c>
      <c r="D16" s="19" t="s">
        <v>52</v>
      </c>
      <c r="E16" s="20">
        <v>15</v>
      </c>
      <c r="F16" s="20">
        <v>150</v>
      </c>
      <c r="G16" s="30">
        <f t="shared" si="0"/>
        <v>0.9558180132698126</v>
      </c>
    </row>
    <row r="17" spans="1:7" ht="15">
      <c r="A17" s="17">
        <v>9</v>
      </c>
      <c r="B17" s="22" t="s">
        <v>53</v>
      </c>
      <c r="C17" s="19" t="str">
        <f>VLOOKUP(D17,RATING!$A$2:$B$36,2,0)</f>
        <v>CRISIL D</v>
      </c>
      <c r="D17" s="19" t="s">
        <v>54</v>
      </c>
      <c r="E17" s="20">
        <v>200</v>
      </c>
      <c r="F17" s="20">
        <v>145</v>
      </c>
      <c r="G17" s="30">
        <f t="shared" si="0"/>
        <v>0.9239574128274857</v>
      </c>
    </row>
    <row r="18" spans="1:7" ht="15">
      <c r="A18" s="17">
        <v>10</v>
      </c>
      <c r="B18" s="22" t="s">
        <v>18</v>
      </c>
      <c r="C18" s="19" t="str">
        <f>VLOOKUP(D18,RATING!$A$2:$B$36,2,0)</f>
        <v>CARE A</v>
      </c>
      <c r="D18" s="19" t="s">
        <v>35</v>
      </c>
      <c r="E18" s="20">
        <v>11</v>
      </c>
      <c r="F18" s="20">
        <v>110</v>
      </c>
      <c r="G18" s="30">
        <f t="shared" si="0"/>
        <v>0.700933209731196</v>
      </c>
    </row>
    <row r="19" spans="1:7" ht="15">
      <c r="A19" s="17">
        <v>11</v>
      </c>
      <c r="B19" s="22" t="s">
        <v>18</v>
      </c>
      <c r="C19" s="19" t="str">
        <f>VLOOKUP(D19,RATING!$A$2:$B$36,2,0)</f>
        <v>CARE A</v>
      </c>
      <c r="D19" s="19" t="s">
        <v>31</v>
      </c>
      <c r="E19" s="20">
        <v>8</v>
      </c>
      <c r="F19" s="20">
        <v>80</v>
      </c>
      <c r="G19" s="30">
        <f t="shared" si="0"/>
        <v>0.5097696070772334</v>
      </c>
    </row>
    <row r="20" spans="1:7" ht="15">
      <c r="A20" s="17">
        <v>12</v>
      </c>
      <c r="B20" s="22" t="s">
        <v>18</v>
      </c>
      <c r="C20" s="19" t="str">
        <f>VLOOKUP(D20,RATING!$A$2:$B$36,2,0)</f>
        <v>CARE A</v>
      </c>
      <c r="D20" s="19" t="s">
        <v>30</v>
      </c>
      <c r="E20" s="20">
        <v>8</v>
      </c>
      <c r="F20" s="20">
        <v>80</v>
      </c>
      <c r="G20" s="30">
        <f t="shared" si="0"/>
        <v>0.5097696070772334</v>
      </c>
    </row>
    <row r="21" spans="1:7" ht="26.25">
      <c r="A21" s="17">
        <v>13</v>
      </c>
      <c r="B21" s="22" t="s">
        <v>28</v>
      </c>
      <c r="C21" s="19" t="str">
        <f>VLOOKUP(D21,RATING!$A$2:$B$36,2,0)</f>
        <v>ICRA BBB / Care BBB+</v>
      </c>
      <c r="D21" s="19" t="s">
        <v>29</v>
      </c>
      <c r="E21" s="20">
        <v>18</v>
      </c>
      <c r="F21" s="20">
        <v>67.5</v>
      </c>
      <c r="G21" s="30">
        <f t="shared" si="0"/>
        <v>0.43011810597141564</v>
      </c>
    </row>
    <row r="22" spans="1:7" ht="15">
      <c r="A22" s="17">
        <v>14</v>
      </c>
      <c r="B22" s="22" t="s">
        <v>20</v>
      </c>
      <c r="C22" s="19" t="str">
        <f>VLOOKUP(D22,RATING!$A$2:$B$36,2,0)</f>
        <v>Unrated</v>
      </c>
      <c r="D22" s="19" t="s">
        <v>21</v>
      </c>
      <c r="E22" s="20">
        <v>7</v>
      </c>
      <c r="F22" s="20">
        <v>63</v>
      </c>
      <c r="G22" s="30">
        <f t="shared" si="0"/>
        <v>0.40144356557332134</v>
      </c>
    </row>
    <row r="23" spans="1:7" ht="15">
      <c r="A23" s="17">
        <v>15</v>
      </c>
      <c r="B23" s="22" t="s">
        <v>92</v>
      </c>
      <c r="C23" s="19" t="str">
        <f>VLOOKUP(D23,RATING!$A$2:$B$36,2,0)</f>
        <v>Unrated</v>
      </c>
      <c r="D23" s="19" t="s">
        <v>34</v>
      </c>
      <c r="E23" s="20">
        <v>5</v>
      </c>
      <c r="F23" s="20">
        <v>45.2162892</v>
      </c>
      <c r="G23" s="30">
        <f t="shared" si="0"/>
        <v>0.2881236247371819</v>
      </c>
    </row>
    <row r="24" spans="1:7" ht="15">
      <c r="A24" s="33"/>
      <c r="B24" s="34" t="s">
        <v>36</v>
      </c>
      <c r="C24" s="35"/>
      <c r="D24" s="35"/>
      <c r="E24" s="36">
        <v>0</v>
      </c>
      <c r="F24" s="36">
        <f>SUM(F7:F23)</f>
        <v>13133.7649029</v>
      </c>
      <c r="G24" s="37">
        <f>SUM(G7:G23)</f>
        <v>83.68992717495114</v>
      </c>
    </row>
    <row r="25" spans="1:7" ht="15">
      <c r="A25" s="12"/>
      <c r="B25" s="18" t="s">
        <v>37</v>
      </c>
      <c r="C25" s="13"/>
      <c r="D25" s="13"/>
      <c r="E25" s="14"/>
      <c r="F25" s="15"/>
      <c r="G25" s="16"/>
    </row>
    <row r="26" spans="1:7" ht="15">
      <c r="A26" s="17"/>
      <c r="B26" s="22" t="s">
        <v>37</v>
      </c>
      <c r="C26" s="19"/>
      <c r="D26" s="19"/>
      <c r="E26" s="20"/>
      <c r="F26" s="20">
        <v>2369.7481468</v>
      </c>
      <c r="G26" s="30">
        <f>F26/XDO_?ST_MARKET_VALUE_4?2?*100</f>
        <v>15.100319770827978</v>
      </c>
    </row>
    <row r="27" spans="1:7" ht="15">
      <c r="A27" s="33"/>
      <c r="B27" s="34" t="s">
        <v>36</v>
      </c>
      <c r="C27" s="35"/>
      <c r="D27" s="35"/>
      <c r="E27" s="43"/>
      <c r="F27" s="36">
        <v>2369.748</v>
      </c>
      <c r="G27" s="37">
        <v>15.1</v>
      </c>
    </row>
    <row r="28" spans="1:7" ht="15">
      <c r="A28" s="24"/>
      <c r="B28" s="27" t="s">
        <v>38</v>
      </c>
      <c r="C28" s="25"/>
      <c r="D28" s="25"/>
      <c r="E28" s="26"/>
      <c r="F28" s="28"/>
      <c r="G28" s="29"/>
    </row>
    <row r="29" spans="1:7" ht="15">
      <c r="A29" s="24"/>
      <c r="B29" s="27" t="s">
        <v>39</v>
      </c>
      <c r="C29" s="25"/>
      <c r="D29" s="25"/>
      <c r="E29" s="26"/>
      <c r="F29" s="20">
        <f>XDO_?ST_MARKET_VALUE_4?2?-XDO_?ST_TOTAL_MARKET_VALUE?2?-XDO_?ST_MARKET_VALUE_3?2?</f>
        <v>189.85109709999915</v>
      </c>
      <c r="G29" s="30">
        <f>XDO_?ST_LEFT_MARKET_VAL?2?/XDO_?ST_MARKET_VALUE_4?2?*100</f>
        <v>1.2097539896481033</v>
      </c>
    </row>
    <row r="30" spans="1:7" ht="15">
      <c r="A30" s="33"/>
      <c r="B30" s="44" t="s">
        <v>36</v>
      </c>
      <c r="C30" s="35"/>
      <c r="D30" s="35"/>
      <c r="E30" s="43"/>
      <c r="F30" s="36">
        <f>XDO_?ST_LEFT_MARKET_VAL?2?</f>
        <v>189.85109709999915</v>
      </c>
      <c r="G30" s="37">
        <f>XDO_?ST_LEFT_PER_ASSETS?2?</f>
        <v>1.2097539896481033</v>
      </c>
    </row>
    <row r="31" spans="1:7" ht="15">
      <c r="A31" s="45"/>
      <c r="B31" s="47" t="s">
        <v>40</v>
      </c>
      <c r="C31" s="46"/>
      <c r="D31" s="46"/>
      <c r="E31" s="46"/>
      <c r="F31" s="31">
        <v>15693.364</v>
      </c>
      <c r="G31" s="32">
        <f>XDO_?ST_LEFT_PER_ASSETS_1?2?+XDO_?ST_PER_ASSETS_3?2?+XDO_?ST_TOTAL_PER_ASSETS?2?</f>
        <v>99.99968116459924</v>
      </c>
    </row>
    <row r="33" spans="1:7" ht="30" customHeight="1">
      <c r="A33" s="53" t="s">
        <v>100</v>
      </c>
      <c r="B33" s="56" t="s">
        <v>101</v>
      </c>
      <c r="C33" s="56"/>
      <c r="D33" s="56"/>
      <c r="E33" s="56"/>
      <c r="F33" s="56"/>
      <c r="G33" s="57"/>
    </row>
    <row r="34" ht="15">
      <c r="F34" s="51"/>
    </row>
  </sheetData>
  <sheetProtection/>
  <mergeCells count="3">
    <mergeCell ref="A2:G2"/>
    <mergeCell ref="A3:G3"/>
    <mergeCell ref="B33:G33"/>
  </mergeCells>
  <conditionalFormatting sqref="C24:D24 C27:E30 F28">
    <cfRule type="cellIs" priority="1" dxfId="14" operator="lessThan" stopIfTrue="1">
      <formula>0</formula>
    </cfRule>
  </conditionalFormatting>
  <conditionalFormatting sqref="G28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8.28125" style="0" bestFit="1" customWidth="1"/>
    <col min="4" max="4" width="13.5742187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96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11</v>
      </c>
      <c r="C7" s="19" t="str">
        <f>VLOOKUP(D7,RATING!$A$2:$B$36,2,0)</f>
        <v>ICRA D</v>
      </c>
      <c r="D7" s="19" t="s">
        <v>42</v>
      </c>
      <c r="E7" s="20">
        <v>206</v>
      </c>
      <c r="F7" s="20">
        <v>2608.0803627</v>
      </c>
      <c r="G7" s="30">
        <f>F7/XDO_?ST_MARKET_VALUE_4?3?*100</f>
        <v>10.900335646016824</v>
      </c>
    </row>
    <row r="8" spans="1:7" ht="15">
      <c r="A8" s="17">
        <v>2</v>
      </c>
      <c r="B8" s="22" t="s">
        <v>13</v>
      </c>
      <c r="C8" s="19" t="str">
        <f>VLOOKUP(D8,RATING!$A$2:$B$36,2,0)</f>
        <v>IND A+</v>
      </c>
      <c r="D8" s="19" t="s">
        <v>55</v>
      </c>
      <c r="E8" s="20">
        <v>250</v>
      </c>
      <c r="F8" s="20">
        <v>2529.2808219</v>
      </c>
      <c r="G8" s="30">
        <f>F8/XDO_?ST_MARKET_VALUE_4?3?*100</f>
        <v>10.570997081240858</v>
      </c>
    </row>
    <row r="9" spans="1:7" ht="15">
      <c r="A9" s="17">
        <v>3</v>
      </c>
      <c r="B9" s="22" t="s">
        <v>9</v>
      </c>
      <c r="C9" s="19" t="str">
        <f>VLOOKUP(D9,RATING!$A$2:$B$36,2,0)</f>
        <v>ICRA B+</v>
      </c>
      <c r="D9" s="19" t="s">
        <v>10</v>
      </c>
      <c r="E9" s="20">
        <v>17</v>
      </c>
      <c r="F9" s="20">
        <v>215.7251965</v>
      </c>
      <c r="G9" s="30">
        <f>F9/XDO_?ST_MARKET_VALUE_4?3?*100</f>
        <v>0.9016121906299625</v>
      </c>
    </row>
    <row r="10" spans="1:7" ht="15">
      <c r="A10" s="17"/>
      <c r="B10" s="22"/>
      <c r="C10" s="19"/>
      <c r="D10" s="19"/>
      <c r="E10" s="20"/>
      <c r="F10" s="20"/>
      <c r="G10" s="23"/>
    </row>
    <row r="11" spans="1:7" ht="15">
      <c r="A11" s="17"/>
      <c r="B11" s="18" t="s">
        <v>17</v>
      </c>
      <c r="C11" s="22"/>
      <c r="D11" s="22"/>
      <c r="E11" s="22"/>
      <c r="F11" s="22"/>
      <c r="G11" s="22"/>
    </row>
    <row r="12" spans="1:7" ht="15">
      <c r="A12" s="17">
        <v>4</v>
      </c>
      <c r="B12" s="22" t="s">
        <v>22</v>
      </c>
      <c r="C12" s="19" t="str">
        <f>VLOOKUP(D12,RATING!$A$2:$B$36,2,0)</f>
        <v>Unrated</v>
      </c>
      <c r="D12" s="19" t="s">
        <v>23</v>
      </c>
      <c r="E12" s="20">
        <v>512000</v>
      </c>
      <c r="F12" s="20">
        <v>5120</v>
      </c>
      <c r="G12" s="30">
        <f aca="true" t="shared" si="0" ref="G12:G25">F12/XDO_?ST_MARKET_VALUE_4?3?*100</f>
        <v>21.398772563062224</v>
      </c>
    </row>
    <row r="13" spans="1:7" ht="15">
      <c r="A13" s="17">
        <v>5</v>
      </c>
      <c r="B13" s="22" t="s">
        <v>32</v>
      </c>
      <c r="C13" s="19" t="str">
        <f>VLOOKUP(D13,RATING!$A$2:$B$36,2,0)</f>
        <v>IND AA-</v>
      </c>
      <c r="D13" s="19" t="s">
        <v>33</v>
      </c>
      <c r="E13" s="20">
        <v>302439</v>
      </c>
      <c r="F13" s="20">
        <v>3024.39</v>
      </c>
      <c r="G13" s="30">
        <f t="shared" si="0"/>
        <v>12.640280029687453</v>
      </c>
    </row>
    <row r="14" spans="1:7" ht="15">
      <c r="A14" s="17">
        <v>6</v>
      </c>
      <c r="B14" s="22" t="s">
        <v>53</v>
      </c>
      <c r="C14" s="19" t="str">
        <f>VLOOKUP(D14,RATING!$A$2:$B$36,2,0)</f>
        <v>CRISIL D</v>
      </c>
      <c r="D14" s="19" t="s">
        <v>54</v>
      </c>
      <c r="E14" s="20">
        <v>1300</v>
      </c>
      <c r="F14" s="20">
        <v>942.5</v>
      </c>
      <c r="G14" s="30">
        <f t="shared" si="0"/>
        <v>3.939129519665263</v>
      </c>
    </row>
    <row r="15" spans="1:7" ht="15">
      <c r="A15" s="17">
        <v>7</v>
      </c>
      <c r="B15" s="22" t="s">
        <v>46</v>
      </c>
      <c r="C15" s="19" t="str">
        <f>VLOOKUP(D15,RATING!$A$2:$B$36,2,0)</f>
        <v>CARE BBB</v>
      </c>
      <c r="D15" s="19" t="s">
        <v>56</v>
      </c>
      <c r="E15" s="20">
        <v>84</v>
      </c>
      <c r="F15" s="20">
        <v>840</v>
      </c>
      <c r="G15" s="30">
        <f t="shared" si="0"/>
        <v>3.5107361236273964</v>
      </c>
    </row>
    <row r="16" spans="1:7" ht="15">
      <c r="A16" s="17">
        <v>8</v>
      </c>
      <c r="B16" s="22" t="s">
        <v>25</v>
      </c>
      <c r="C16" s="19" t="str">
        <f>VLOOKUP(D16,RATING!$A$2:$B$36,2,0)</f>
        <v>Unrated</v>
      </c>
      <c r="D16" s="19" t="s">
        <v>26</v>
      </c>
      <c r="E16" s="20">
        <v>146</v>
      </c>
      <c r="F16" s="20">
        <v>730</v>
      </c>
      <c r="G16" s="30">
        <f t="shared" si="0"/>
        <v>3.0509968693428564</v>
      </c>
    </row>
    <row r="17" spans="1:7" ht="15">
      <c r="A17" s="17">
        <v>9</v>
      </c>
      <c r="B17" s="22" t="s">
        <v>92</v>
      </c>
      <c r="C17" s="19" t="str">
        <f>VLOOKUP(D17,RATING!$A$2:$B$36,2,0)</f>
        <v>Unrated</v>
      </c>
      <c r="D17" s="19" t="s">
        <v>27</v>
      </c>
      <c r="E17" s="20">
        <v>68</v>
      </c>
      <c r="F17" s="20">
        <v>615.7051594</v>
      </c>
      <c r="G17" s="30">
        <f t="shared" si="0"/>
        <v>2.573307553106362</v>
      </c>
    </row>
    <row r="18" spans="1:7" ht="15">
      <c r="A18" s="17">
        <v>10</v>
      </c>
      <c r="B18" s="22" t="s">
        <v>92</v>
      </c>
      <c r="C18" s="19" t="str">
        <f>VLOOKUP(D18,RATING!$A$2:$B$36,2,0)</f>
        <v>Unrated</v>
      </c>
      <c r="D18" s="19" t="s">
        <v>34</v>
      </c>
      <c r="E18" s="20">
        <v>60</v>
      </c>
      <c r="F18" s="20">
        <v>542.5444175</v>
      </c>
      <c r="G18" s="30">
        <f t="shared" si="0"/>
        <v>2.267536053797183</v>
      </c>
    </row>
    <row r="19" spans="1:7" ht="15">
      <c r="A19" s="17">
        <v>11</v>
      </c>
      <c r="B19" s="22" t="s">
        <v>18</v>
      </c>
      <c r="C19" s="19" t="str">
        <f>VLOOKUP(D19,RATING!$A$2:$B$36,2,0)</f>
        <v>CARE A</v>
      </c>
      <c r="D19" s="19" t="s">
        <v>35</v>
      </c>
      <c r="E19" s="20">
        <v>40</v>
      </c>
      <c r="F19" s="20">
        <v>400</v>
      </c>
      <c r="G19" s="30">
        <f t="shared" si="0"/>
        <v>1.6717791064892362</v>
      </c>
    </row>
    <row r="20" spans="1:7" ht="26.25">
      <c r="A20" s="17">
        <v>12</v>
      </c>
      <c r="B20" s="22" t="s">
        <v>28</v>
      </c>
      <c r="C20" s="19" t="str">
        <f>VLOOKUP(D20,RATING!$A$2:$B$36,2,0)</f>
        <v>ICRA BBB / Care BBB+</v>
      </c>
      <c r="D20" s="19" t="s">
        <v>29</v>
      </c>
      <c r="E20" s="20">
        <v>97</v>
      </c>
      <c r="F20" s="20">
        <v>363.75</v>
      </c>
      <c r="G20" s="30">
        <f t="shared" si="0"/>
        <v>1.5202741249636493</v>
      </c>
    </row>
    <row r="21" spans="1:7" ht="15">
      <c r="A21" s="17">
        <v>13</v>
      </c>
      <c r="B21" s="22" t="s">
        <v>50</v>
      </c>
      <c r="C21" s="19" t="str">
        <f>VLOOKUP(D21,RATING!$A$2:$B$36,2,0)</f>
        <v>ICRA BB+</v>
      </c>
      <c r="D21" s="19" t="s">
        <v>51</v>
      </c>
      <c r="E21" s="20">
        <v>36</v>
      </c>
      <c r="F21" s="20">
        <v>360</v>
      </c>
      <c r="G21" s="30">
        <f t="shared" si="0"/>
        <v>1.5046011958403127</v>
      </c>
    </row>
    <row r="22" spans="1:7" ht="15">
      <c r="A22" s="17">
        <v>14</v>
      </c>
      <c r="B22" s="22" t="s">
        <v>44</v>
      </c>
      <c r="C22" s="19" t="str">
        <f>VLOOKUP(D22,RATING!$A$2:$B$36,2,0)</f>
        <v>CARE BBB+</v>
      </c>
      <c r="D22" s="19" t="s">
        <v>57</v>
      </c>
      <c r="E22" s="20">
        <v>20</v>
      </c>
      <c r="F22" s="20">
        <v>200</v>
      </c>
      <c r="G22" s="30">
        <f t="shared" si="0"/>
        <v>0.8358895532446181</v>
      </c>
    </row>
    <row r="23" spans="1:7" ht="15">
      <c r="A23" s="17">
        <v>15</v>
      </c>
      <c r="B23" s="22" t="s">
        <v>20</v>
      </c>
      <c r="C23" s="19" t="str">
        <f>VLOOKUP(D23,RATING!$A$2:$B$36,2,0)</f>
        <v>Unrated</v>
      </c>
      <c r="D23" s="19" t="s">
        <v>21</v>
      </c>
      <c r="E23" s="20">
        <v>20</v>
      </c>
      <c r="F23" s="20">
        <v>180</v>
      </c>
      <c r="G23" s="30">
        <f t="shared" si="0"/>
        <v>0.7523005979201564</v>
      </c>
    </row>
    <row r="24" spans="1:7" ht="15">
      <c r="A24" s="17">
        <v>16</v>
      </c>
      <c r="B24" s="22" t="s">
        <v>18</v>
      </c>
      <c r="C24" s="19" t="str">
        <f>VLOOKUP(D24,RATING!$A$2:$B$36,2,0)</f>
        <v>CARE A</v>
      </c>
      <c r="D24" s="19" t="s">
        <v>30</v>
      </c>
      <c r="E24" s="20">
        <v>16</v>
      </c>
      <c r="F24" s="20">
        <v>160</v>
      </c>
      <c r="G24" s="30">
        <f t="shared" si="0"/>
        <v>0.6687116425956945</v>
      </c>
    </row>
    <row r="25" spans="1:7" ht="15">
      <c r="A25" s="17">
        <v>17</v>
      </c>
      <c r="B25" s="22" t="s">
        <v>18</v>
      </c>
      <c r="C25" s="19" t="str">
        <f>VLOOKUP(D25,RATING!$A$2:$B$36,2,0)</f>
        <v>CARE A</v>
      </c>
      <c r="D25" s="19" t="s">
        <v>19</v>
      </c>
      <c r="E25" s="20">
        <v>10</v>
      </c>
      <c r="F25" s="20">
        <v>100</v>
      </c>
      <c r="G25" s="30">
        <f t="shared" si="0"/>
        <v>0.41794477662230906</v>
      </c>
    </row>
    <row r="26" spans="1:7" ht="15">
      <c r="A26" s="33"/>
      <c r="B26" s="34" t="s">
        <v>36</v>
      </c>
      <c r="C26" s="35"/>
      <c r="D26" s="35"/>
      <c r="E26" s="36">
        <v>0</v>
      </c>
      <c r="F26" s="36">
        <f>SUM(F7:F25)</f>
        <v>18931.975958</v>
      </c>
      <c r="G26" s="37">
        <f>SUM(G7:G25)</f>
        <v>79.12520462785236</v>
      </c>
    </row>
    <row r="27" spans="1:7" ht="15">
      <c r="A27" s="12"/>
      <c r="B27" s="18" t="s">
        <v>37</v>
      </c>
      <c r="C27" s="13"/>
      <c r="D27" s="13"/>
      <c r="E27" s="14"/>
      <c r="F27" s="15"/>
      <c r="G27" s="16"/>
    </row>
    <row r="28" spans="1:7" ht="15">
      <c r="A28" s="17"/>
      <c r="B28" s="22" t="s">
        <v>37</v>
      </c>
      <c r="C28" s="19"/>
      <c r="D28" s="19"/>
      <c r="E28" s="20"/>
      <c r="F28" s="20">
        <v>4575.6636672</v>
      </c>
      <c r="G28" s="30">
        <f>F28/XDO_?ST_MARKET_VALUE_4?3?*100</f>
        <v>19.123747292867197</v>
      </c>
    </row>
    <row r="29" spans="1:7" ht="15">
      <c r="A29" s="33"/>
      <c r="B29" s="34" t="s">
        <v>36</v>
      </c>
      <c r="C29" s="35"/>
      <c r="D29" s="35"/>
      <c r="E29" s="43"/>
      <c r="F29" s="36">
        <v>4575.664</v>
      </c>
      <c r="G29" s="37">
        <v>19.12</v>
      </c>
    </row>
    <row r="30" spans="1:7" ht="15">
      <c r="A30" s="24"/>
      <c r="B30" s="27" t="s">
        <v>38</v>
      </c>
      <c r="C30" s="25"/>
      <c r="D30" s="25"/>
      <c r="E30" s="26"/>
      <c r="F30" s="28"/>
      <c r="G30" s="29"/>
    </row>
    <row r="31" spans="1:7" ht="15">
      <c r="A31" s="24"/>
      <c r="B31" s="27" t="s">
        <v>39</v>
      </c>
      <c r="C31" s="25"/>
      <c r="D31" s="25"/>
      <c r="E31" s="26"/>
      <c r="F31" s="20">
        <f>XDO_?ST_MARKET_VALUE_4?3?-XDO_?ST_MARKET_VALUE_3?3?-XDO_?ST_TOTAL_MARKET_VALUE?3?</f>
        <v>418.966042</v>
      </c>
      <c r="G31" s="30">
        <f>XDO_?ST_LEFT_MARKET_VAL?3?/XDO_?ST_MARKET_VALUE_4?3?*100</f>
        <v>1.7510466883602298</v>
      </c>
    </row>
    <row r="32" spans="1:7" ht="15">
      <c r="A32" s="33"/>
      <c r="B32" s="44" t="s">
        <v>36</v>
      </c>
      <c r="C32" s="35"/>
      <c r="D32" s="35"/>
      <c r="E32" s="43"/>
      <c r="F32" s="36">
        <f>XDO_?ST_LEFT_MARKET_VAL?3?</f>
        <v>418.966042</v>
      </c>
      <c r="G32" s="37">
        <f>XDO_?ST_LEFT_PER_ASSETS?3?</f>
        <v>1.7510466883602298</v>
      </c>
    </row>
    <row r="33" spans="1:7" ht="15">
      <c r="A33" s="45"/>
      <c r="B33" s="47" t="s">
        <v>40</v>
      </c>
      <c r="C33" s="46"/>
      <c r="D33" s="46"/>
      <c r="E33" s="46"/>
      <c r="F33" s="31">
        <v>23926.606</v>
      </c>
      <c r="G33" s="32">
        <f>XDO_?ST_LEFT_PER_ASSETS_1?3?+XDO_?ST_PER_ASSETS_3?3?+XDO_?ST_TOTAL_PER_ASSETS?3?</f>
        <v>99.99625131621258</v>
      </c>
    </row>
    <row r="35" spans="1:7" ht="30" customHeight="1">
      <c r="A35" s="53" t="s">
        <v>100</v>
      </c>
      <c r="B35" s="56" t="s">
        <v>101</v>
      </c>
      <c r="C35" s="56"/>
      <c r="D35" s="56"/>
      <c r="E35" s="56"/>
      <c r="F35" s="56"/>
      <c r="G35" s="57"/>
    </row>
  </sheetData>
  <sheetProtection/>
  <mergeCells count="3">
    <mergeCell ref="A2:G2"/>
    <mergeCell ref="A3:G3"/>
    <mergeCell ref="B35:G35"/>
  </mergeCells>
  <conditionalFormatting sqref="C26:D26 C29:E32 F30">
    <cfRule type="cellIs" priority="1" dxfId="14" operator="lessThan" stopIfTrue="1">
      <formula>0</formula>
    </cfRule>
  </conditionalFormatting>
  <conditionalFormatting sqref="G30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8.28125" style="0" bestFit="1" customWidth="1"/>
    <col min="4" max="4" width="13.2812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97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9</v>
      </c>
      <c r="C7" s="19" t="str">
        <f>VLOOKUP(D7,RATING!$A$2:$B$36,2,0)</f>
        <v>ICRA B+</v>
      </c>
      <c r="D7" s="19" t="s">
        <v>10</v>
      </c>
      <c r="E7" s="20">
        <v>472</v>
      </c>
      <c r="F7" s="20">
        <v>5972.1869874</v>
      </c>
      <c r="G7" s="30">
        <f>F7/XDO_?ST_MARKET_VALUE_4?4?*100</f>
        <v>30.224806852982024</v>
      </c>
    </row>
    <row r="8" spans="1:7" ht="15">
      <c r="A8" s="17">
        <v>2</v>
      </c>
      <c r="B8" s="22" t="s">
        <v>11</v>
      </c>
      <c r="C8" s="19" t="str">
        <f>VLOOKUP(D8,RATING!$A$2:$B$36,2,0)</f>
        <v>ICRA D</v>
      </c>
      <c r="D8" s="19" t="s">
        <v>42</v>
      </c>
      <c r="E8" s="20">
        <v>5</v>
      </c>
      <c r="F8" s="20">
        <v>63.3029214</v>
      </c>
      <c r="G8" s="30">
        <f>F8/XDO_?ST_MARKET_VALUE_4?4?*100</f>
        <v>0.3203715115720896</v>
      </c>
    </row>
    <row r="9" spans="1:7" ht="15">
      <c r="A9" s="17"/>
      <c r="B9" s="22"/>
      <c r="C9" s="19"/>
      <c r="D9" s="19"/>
      <c r="E9" s="20"/>
      <c r="F9" s="20"/>
      <c r="G9" s="23"/>
    </row>
    <row r="10" spans="1:7" ht="15">
      <c r="A10" s="17"/>
      <c r="B10" s="18" t="s">
        <v>17</v>
      </c>
      <c r="C10" s="22"/>
      <c r="D10" s="22"/>
      <c r="E10" s="22"/>
      <c r="F10" s="22"/>
      <c r="G10" s="22"/>
    </row>
    <row r="11" spans="1:7" ht="15">
      <c r="A11" s="17">
        <v>3</v>
      </c>
      <c r="B11" s="22" t="s">
        <v>22</v>
      </c>
      <c r="C11" s="19" t="str">
        <f>VLOOKUP(D11,RATING!$A$2:$B$36,2,0)</f>
        <v>Unrated</v>
      </c>
      <c r="D11" s="19" t="s">
        <v>23</v>
      </c>
      <c r="E11" s="20">
        <v>395000</v>
      </c>
      <c r="F11" s="20">
        <v>3950</v>
      </c>
      <c r="G11" s="30">
        <f aca="true" t="shared" si="0" ref="G11:G19">F11/XDO_?ST_MARKET_VALUE_4?4?*100</f>
        <v>19.99066461267227</v>
      </c>
    </row>
    <row r="12" spans="1:7" ht="15">
      <c r="A12" s="17">
        <v>4</v>
      </c>
      <c r="B12" s="22" t="s">
        <v>46</v>
      </c>
      <c r="C12" s="19" t="str">
        <f>VLOOKUP(D12,RATING!$A$2:$B$36,2,0)</f>
        <v>CARE BBB</v>
      </c>
      <c r="D12" s="19" t="s">
        <v>58</v>
      </c>
      <c r="E12" s="20">
        <v>365</v>
      </c>
      <c r="F12" s="20">
        <v>3650</v>
      </c>
      <c r="G12" s="30">
        <f t="shared" si="0"/>
        <v>18.472386287659184</v>
      </c>
    </row>
    <row r="13" spans="1:7" ht="15">
      <c r="A13" s="17">
        <v>5</v>
      </c>
      <c r="B13" s="22" t="s">
        <v>44</v>
      </c>
      <c r="C13" s="19" t="str">
        <f>VLOOKUP(D13,RATING!$A$2:$B$36,2,0)</f>
        <v>CARE BBB+</v>
      </c>
      <c r="D13" s="19" t="s">
        <v>59</v>
      </c>
      <c r="E13" s="20">
        <v>280</v>
      </c>
      <c r="F13" s="20">
        <v>2800</v>
      </c>
      <c r="G13" s="30">
        <f t="shared" si="0"/>
        <v>14.170597700122114</v>
      </c>
    </row>
    <row r="14" spans="1:7" ht="15">
      <c r="A14" s="17">
        <v>6</v>
      </c>
      <c r="B14" s="22" t="s">
        <v>18</v>
      </c>
      <c r="C14" s="19" t="str">
        <f>VLOOKUP(D14,RATING!$A$2:$B$36,2,0)</f>
        <v>CARE A</v>
      </c>
      <c r="D14" s="19" t="s">
        <v>19</v>
      </c>
      <c r="E14" s="20">
        <v>88</v>
      </c>
      <c r="F14" s="20">
        <v>880</v>
      </c>
      <c r="G14" s="30">
        <f t="shared" si="0"/>
        <v>4.4536164200383785</v>
      </c>
    </row>
    <row r="15" spans="1:7" ht="15">
      <c r="A15" s="17">
        <v>7</v>
      </c>
      <c r="B15" s="22" t="s">
        <v>92</v>
      </c>
      <c r="C15" s="19" t="str">
        <f>VLOOKUP(D15,RATING!$A$2:$B$36,2,0)</f>
        <v>Unrated</v>
      </c>
      <c r="D15" s="19" t="s">
        <v>34</v>
      </c>
      <c r="E15" s="20">
        <v>80</v>
      </c>
      <c r="F15" s="20">
        <v>723.3109142</v>
      </c>
      <c r="G15" s="30">
        <f t="shared" si="0"/>
        <v>3.6606242775841937</v>
      </c>
    </row>
    <row r="16" spans="1:7" ht="15">
      <c r="A16" s="17">
        <v>8</v>
      </c>
      <c r="B16" s="22" t="s">
        <v>20</v>
      </c>
      <c r="C16" s="19" t="str">
        <f>VLOOKUP(D16,RATING!$A$2:$B$36,2,0)</f>
        <v>Unrated</v>
      </c>
      <c r="D16" s="19" t="s">
        <v>21</v>
      </c>
      <c r="E16" s="20">
        <v>10</v>
      </c>
      <c r="F16" s="20">
        <v>90</v>
      </c>
      <c r="G16" s="30">
        <f t="shared" si="0"/>
        <v>0.45548349750392503</v>
      </c>
    </row>
    <row r="17" spans="1:7" ht="15">
      <c r="A17" s="17">
        <v>9</v>
      </c>
      <c r="B17" s="22" t="s">
        <v>18</v>
      </c>
      <c r="C17" s="19" t="str">
        <f>VLOOKUP(D17,RATING!$A$2:$B$36,2,0)</f>
        <v>CARE A</v>
      </c>
      <c r="D17" s="19" t="s">
        <v>30</v>
      </c>
      <c r="E17" s="20">
        <v>8</v>
      </c>
      <c r="F17" s="20">
        <v>80</v>
      </c>
      <c r="G17" s="30">
        <f t="shared" si="0"/>
        <v>0.404874220003489</v>
      </c>
    </row>
    <row r="18" spans="1:7" ht="26.25">
      <c r="A18" s="17">
        <v>10</v>
      </c>
      <c r="B18" s="22" t="s">
        <v>28</v>
      </c>
      <c r="C18" s="19" t="str">
        <f>VLOOKUP(D18,RATING!$A$2:$B$36,2,0)</f>
        <v>ICRA BBB / Care BBB+</v>
      </c>
      <c r="D18" s="19" t="s">
        <v>29</v>
      </c>
      <c r="E18" s="20">
        <v>10</v>
      </c>
      <c r="F18" s="20">
        <v>37.5</v>
      </c>
      <c r="G18" s="30">
        <f t="shared" si="0"/>
        <v>0.18978479062663545</v>
      </c>
    </row>
    <row r="19" spans="1:7" ht="15">
      <c r="A19" s="17">
        <v>11</v>
      </c>
      <c r="B19" s="22" t="s">
        <v>32</v>
      </c>
      <c r="C19" s="19" t="str">
        <f>VLOOKUP(D19,RATING!$A$2:$B$36,2,0)</f>
        <v>IND AA-</v>
      </c>
      <c r="D19" s="19" t="s">
        <v>33</v>
      </c>
      <c r="E19" s="20">
        <v>2126</v>
      </c>
      <c r="F19" s="20">
        <v>21.26</v>
      </c>
      <c r="G19" s="30">
        <f t="shared" si="0"/>
        <v>0.10759532396592719</v>
      </c>
    </row>
    <row r="20" spans="1:7" ht="15">
      <c r="A20" s="33"/>
      <c r="B20" s="34" t="s">
        <v>36</v>
      </c>
      <c r="C20" s="35"/>
      <c r="D20" s="35"/>
      <c r="E20" s="36">
        <v>0</v>
      </c>
      <c r="F20" s="36">
        <f>SUM(F7:F19)</f>
        <v>18267.560823</v>
      </c>
      <c r="G20" s="37">
        <f>SUM(G7:G19)</f>
        <v>92.4508054947302</v>
      </c>
    </row>
    <row r="21" spans="1:7" ht="15">
      <c r="A21" s="12"/>
      <c r="B21" s="18" t="s">
        <v>37</v>
      </c>
      <c r="C21" s="13"/>
      <c r="D21" s="13"/>
      <c r="E21" s="14"/>
      <c r="F21" s="15"/>
      <c r="G21" s="16"/>
    </row>
    <row r="22" spans="1:7" ht="15">
      <c r="A22" s="17"/>
      <c r="B22" s="22" t="s">
        <v>37</v>
      </c>
      <c r="C22" s="19"/>
      <c r="D22" s="19"/>
      <c r="E22" s="20"/>
      <c r="F22" s="20">
        <v>1347.1346328</v>
      </c>
      <c r="G22" s="30">
        <v>6.82</v>
      </c>
    </row>
    <row r="23" spans="1:7" ht="15">
      <c r="A23" s="33"/>
      <c r="B23" s="34" t="s">
        <v>36</v>
      </c>
      <c r="C23" s="35"/>
      <c r="D23" s="35"/>
      <c r="E23" s="43"/>
      <c r="F23" s="36">
        <v>1347.13</v>
      </c>
      <c r="G23" s="37">
        <v>6.82</v>
      </c>
    </row>
    <row r="24" spans="1:7" ht="15">
      <c r="A24" s="24"/>
      <c r="B24" s="27" t="s">
        <v>38</v>
      </c>
      <c r="C24" s="25"/>
      <c r="D24" s="25"/>
      <c r="E24" s="26"/>
      <c r="F24" s="28"/>
      <c r="G24" s="29"/>
    </row>
    <row r="25" spans="1:7" ht="15">
      <c r="A25" s="24"/>
      <c r="B25" s="27" t="s">
        <v>39</v>
      </c>
      <c r="C25" s="25"/>
      <c r="D25" s="25"/>
      <c r="E25" s="26"/>
      <c r="F25" s="20">
        <f>XDO_?ST_MARKET_VALUE_4?4?-XDO_?ST_MARKET_VALUE_3?4?-XDO_?ST_TOTAL_MARKET_VALUE?4?</f>
        <v>144.53217700000096</v>
      </c>
      <c r="G25" s="30">
        <f>XDO_?ST_LEFT_MARKET_VAL?4?/XDO_?ST_MARKET_VALUE_4?4?*100</f>
        <v>0.7314669053535199</v>
      </c>
    </row>
    <row r="26" spans="1:7" ht="15">
      <c r="A26" s="33"/>
      <c r="B26" s="44" t="s">
        <v>36</v>
      </c>
      <c r="C26" s="35"/>
      <c r="D26" s="35"/>
      <c r="E26" s="43"/>
      <c r="F26" s="36">
        <f>XDO_?ST_LEFT_MARKET_VAL?4?</f>
        <v>144.53217700000096</v>
      </c>
      <c r="G26" s="37">
        <f>XDO_?ST_LEFT_PER_ASSETS?4?</f>
        <v>0.7314669053535199</v>
      </c>
    </row>
    <row r="27" spans="1:7" ht="15">
      <c r="A27" s="45"/>
      <c r="B27" s="47" t="s">
        <v>40</v>
      </c>
      <c r="C27" s="46"/>
      <c r="D27" s="46"/>
      <c r="E27" s="46"/>
      <c r="F27" s="31">
        <v>19759.223</v>
      </c>
      <c r="G27" s="32">
        <f>XDO_?ST_LEFT_PER_ASSETS_1?4?+XDO_?ST_PER_ASSETS_3?4?+XDO_?ST_TOTAL_PER_ASSETS?4?</f>
        <v>100.00227240008373</v>
      </c>
    </row>
    <row r="29" spans="1:7" ht="29.25" customHeight="1">
      <c r="A29" s="53" t="s">
        <v>100</v>
      </c>
      <c r="B29" s="56" t="s">
        <v>101</v>
      </c>
      <c r="C29" s="56"/>
      <c r="D29" s="56"/>
      <c r="E29" s="56"/>
      <c r="F29" s="56"/>
      <c r="G29" s="57"/>
    </row>
  </sheetData>
  <sheetProtection/>
  <mergeCells count="3">
    <mergeCell ref="A2:G2"/>
    <mergeCell ref="A3:G3"/>
    <mergeCell ref="B29:G29"/>
  </mergeCells>
  <conditionalFormatting sqref="C20:D20 C23:E26 F24">
    <cfRule type="cellIs" priority="1" dxfId="14" operator="lessThan" stopIfTrue="1">
      <formula>0</formula>
    </cfRule>
  </conditionalFormatting>
  <conditionalFormatting sqref="G24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4.7109375" style="0" bestFit="1" customWidth="1"/>
    <col min="4" max="4" width="13.5742187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98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9</v>
      </c>
      <c r="C7" s="19" t="str">
        <f>VLOOKUP(D7,RATING!$A$2:$B$36,2,0)</f>
        <v>ICRA B+</v>
      </c>
      <c r="D7" s="19" t="s">
        <v>10</v>
      </c>
      <c r="E7" s="20">
        <v>230</v>
      </c>
      <c r="F7" s="20">
        <v>2918.6350117</v>
      </c>
      <c r="G7" s="30">
        <f>F7/XDO_?ST_MARKET_VALUE_4?5?*100</f>
        <v>17.408678966958266</v>
      </c>
    </row>
    <row r="8" spans="1:7" ht="15">
      <c r="A8" s="17">
        <v>2</v>
      </c>
      <c r="B8" s="22" t="s">
        <v>13</v>
      </c>
      <c r="C8" s="19" t="str">
        <f>VLOOKUP(D8,RATING!$A$2:$B$36,2,0)</f>
        <v>IND A+</v>
      </c>
      <c r="D8" s="19" t="s">
        <v>60</v>
      </c>
      <c r="E8" s="20">
        <v>200</v>
      </c>
      <c r="F8" s="20">
        <v>2023.4246575</v>
      </c>
      <c r="G8" s="30">
        <f>F8/XDO_?ST_MARKET_VALUE_4?5?*100</f>
        <v>12.069049447785387</v>
      </c>
    </row>
    <row r="9" spans="1:7" ht="15">
      <c r="A9" s="17">
        <v>3</v>
      </c>
      <c r="B9" s="22" t="s">
        <v>11</v>
      </c>
      <c r="C9" s="19" t="str">
        <f>VLOOKUP(D9,RATING!$A$2:$B$36,2,0)</f>
        <v>ICRA D</v>
      </c>
      <c r="D9" s="19" t="s">
        <v>42</v>
      </c>
      <c r="E9" s="20">
        <v>77</v>
      </c>
      <c r="F9" s="20">
        <v>974.8649899</v>
      </c>
      <c r="G9" s="30">
        <f>F9/XDO_?ST_MARKET_VALUE_4?5?*100</f>
        <v>5.8147427058414705</v>
      </c>
    </row>
    <row r="10" spans="1:7" ht="15">
      <c r="A10" s="17">
        <v>4</v>
      </c>
      <c r="B10" s="22" t="s">
        <v>15</v>
      </c>
      <c r="C10" s="19" t="str">
        <f>VLOOKUP(D10,RATING!$A$2:$B$36,2,0)</f>
        <v>ICRA BBB+</v>
      </c>
      <c r="D10" s="19" t="s">
        <v>16</v>
      </c>
      <c r="E10" s="20">
        <v>150000</v>
      </c>
      <c r="F10" s="20">
        <v>789.47361</v>
      </c>
      <c r="G10" s="30">
        <f>F10/XDO_?ST_MARKET_VALUE_4?5?*100</f>
        <v>4.708945302951877</v>
      </c>
    </row>
    <row r="11" spans="1:7" ht="15">
      <c r="A11" s="17"/>
      <c r="B11" s="22"/>
      <c r="C11" s="19"/>
      <c r="D11" s="19"/>
      <c r="E11" s="20"/>
      <c r="F11" s="20"/>
      <c r="G11" s="23"/>
    </row>
    <row r="12" spans="1:7" ht="15">
      <c r="A12" s="17"/>
      <c r="B12" s="18" t="s">
        <v>17</v>
      </c>
      <c r="C12" s="22"/>
      <c r="D12" s="22"/>
      <c r="E12" s="22"/>
      <c r="F12" s="22"/>
      <c r="G12" s="22"/>
    </row>
    <row r="13" spans="1:7" ht="15">
      <c r="A13" s="17">
        <v>5</v>
      </c>
      <c r="B13" s="22" t="s">
        <v>92</v>
      </c>
      <c r="C13" s="19" t="str">
        <f>VLOOKUP(D13,RATING!$A$2:$B$36,2,0)</f>
        <v>Unrated</v>
      </c>
      <c r="D13" s="19" t="s">
        <v>27</v>
      </c>
      <c r="E13" s="20">
        <v>146</v>
      </c>
      <c r="F13" s="20">
        <v>1322.0866752</v>
      </c>
      <c r="G13" s="30">
        <f aca="true" t="shared" si="0" ref="G13:G23">F13/XDO_?ST_MARKET_VALUE_4?5?*100</f>
        <v>7.88580360435139</v>
      </c>
    </row>
    <row r="14" spans="1:7" ht="15">
      <c r="A14" s="17">
        <v>6</v>
      </c>
      <c r="B14" s="22" t="s">
        <v>18</v>
      </c>
      <c r="C14" s="19" t="str">
        <f>VLOOKUP(D14,RATING!$A$2:$B$36,2,0)</f>
        <v>CARE A</v>
      </c>
      <c r="D14" s="19" t="s">
        <v>31</v>
      </c>
      <c r="E14" s="20">
        <v>98</v>
      </c>
      <c r="F14" s="20">
        <v>980</v>
      </c>
      <c r="G14" s="30">
        <f t="shared" si="0"/>
        <v>5.845371318862501</v>
      </c>
    </row>
    <row r="15" spans="1:7" ht="15">
      <c r="A15" s="17">
        <v>7</v>
      </c>
      <c r="B15" s="22" t="s">
        <v>46</v>
      </c>
      <c r="C15" s="19" t="str">
        <f>VLOOKUP(D15,RATING!$A$2:$B$36,2,0)</f>
        <v>CARE BBB</v>
      </c>
      <c r="D15" s="19" t="s">
        <v>61</v>
      </c>
      <c r="E15" s="20">
        <v>180</v>
      </c>
      <c r="F15" s="20">
        <v>893.3778831000001</v>
      </c>
      <c r="G15" s="30">
        <f t="shared" si="0"/>
        <v>5.328699443651875</v>
      </c>
    </row>
    <row r="16" spans="1:7" ht="15">
      <c r="A16" s="17">
        <v>8</v>
      </c>
      <c r="B16" s="22" t="s">
        <v>46</v>
      </c>
      <c r="C16" s="19" t="str">
        <f>VLOOKUP(D16,RATING!$A$2:$B$36,2,0)</f>
        <v>CARE BBB</v>
      </c>
      <c r="D16" s="19" t="s">
        <v>62</v>
      </c>
      <c r="E16" s="20">
        <v>100</v>
      </c>
      <c r="F16" s="20">
        <v>850.6221214</v>
      </c>
      <c r="G16" s="30">
        <f t="shared" si="0"/>
        <v>5.073675664919935</v>
      </c>
    </row>
    <row r="17" spans="1:7" ht="26.25">
      <c r="A17" s="17">
        <v>9</v>
      </c>
      <c r="B17" s="22" t="s">
        <v>28</v>
      </c>
      <c r="C17" s="19" t="str">
        <f>VLOOKUP(D17,RATING!$A$2:$B$36,2,0)</f>
        <v>ICRA BBB / Care BBB+</v>
      </c>
      <c r="D17" s="19" t="s">
        <v>29</v>
      </c>
      <c r="E17" s="20">
        <v>165</v>
      </c>
      <c r="F17" s="20">
        <v>618.75</v>
      </c>
      <c r="G17" s="30">
        <f t="shared" si="0"/>
        <v>3.690636228108339</v>
      </c>
    </row>
    <row r="18" spans="1:7" ht="15">
      <c r="A18" s="17">
        <v>10</v>
      </c>
      <c r="B18" s="22" t="s">
        <v>18</v>
      </c>
      <c r="C18" s="19" t="str">
        <f>VLOOKUP(D18,RATING!$A$2:$B$36,2,0)</f>
        <v>CARE A</v>
      </c>
      <c r="D18" s="19" t="s">
        <v>35</v>
      </c>
      <c r="E18" s="20">
        <v>43</v>
      </c>
      <c r="F18" s="20">
        <v>430</v>
      </c>
      <c r="G18" s="30">
        <f t="shared" si="0"/>
        <v>2.564805782766199</v>
      </c>
    </row>
    <row r="19" spans="1:7" ht="15">
      <c r="A19" s="17">
        <v>11</v>
      </c>
      <c r="B19" s="22" t="s">
        <v>18</v>
      </c>
      <c r="C19" s="19" t="str">
        <f>VLOOKUP(D19,RATING!$A$2:$B$36,2,0)</f>
        <v>CARE A</v>
      </c>
      <c r="D19" s="19" t="s">
        <v>63</v>
      </c>
      <c r="E19" s="20">
        <v>125</v>
      </c>
      <c r="F19" s="20">
        <v>250</v>
      </c>
      <c r="G19" s="30">
        <f t="shared" si="0"/>
        <v>1.4911661527710462</v>
      </c>
    </row>
    <row r="20" spans="1:7" ht="15">
      <c r="A20" s="17">
        <v>12</v>
      </c>
      <c r="B20" s="22" t="s">
        <v>18</v>
      </c>
      <c r="C20" s="19" t="str">
        <f>VLOOKUP(D20,RATING!$A$2:$B$36,2,0)</f>
        <v>CARE A</v>
      </c>
      <c r="D20" s="19" t="s">
        <v>30</v>
      </c>
      <c r="E20" s="20">
        <v>8</v>
      </c>
      <c r="F20" s="20">
        <v>80</v>
      </c>
      <c r="G20" s="30">
        <f t="shared" si="0"/>
        <v>0.4771731688867347</v>
      </c>
    </row>
    <row r="21" spans="1:7" ht="15">
      <c r="A21" s="17">
        <v>13</v>
      </c>
      <c r="B21" s="22" t="s">
        <v>53</v>
      </c>
      <c r="C21" s="19" t="str">
        <f>VLOOKUP(D21,RATING!$A$2:$B$36,2,0)</f>
        <v>CRISIL D</v>
      </c>
      <c r="D21" s="19" t="s">
        <v>54</v>
      </c>
      <c r="E21" s="20">
        <v>100</v>
      </c>
      <c r="F21" s="20">
        <v>72.5</v>
      </c>
      <c r="G21" s="30">
        <f t="shared" si="0"/>
        <v>0.43243818430360337</v>
      </c>
    </row>
    <row r="22" spans="1:7" ht="15">
      <c r="A22" s="17">
        <v>14</v>
      </c>
      <c r="B22" s="22" t="s">
        <v>18</v>
      </c>
      <c r="C22" s="19" t="str">
        <f>VLOOKUP(D22,RATING!$A$2:$B$36,2,0)</f>
        <v>CARE A</v>
      </c>
      <c r="D22" s="19" t="s">
        <v>19</v>
      </c>
      <c r="E22" s="20">
        <v>4</v>
      </c>
      <c r="F22" s="20">
        <v>40</v>
      </c>
      <c r="G22" s="30">
        <f t="shared" si="0"/>
        <v>0.23858658444336736</v>
      </c>
    </row>
    <row r="23" spans="1:7" ht="15">
      <c r="A23" s="17">
        <v>15</v>
      </c>
      <c r="B23" s="22" t="s">
        <v>50</v>
      </c>
      <c r="C23" s="19" t="str">
        <f>VLOOKUP(D23,RATING!$A$2:$B$36,2,0)</f>
        <v>ICRA BB+</v>
      </c>
      <c r="D23" s="19" t="s">
        <v>52</v>
      </c>
      <c r="E23" s="20">
        <v>3</v>
      </c>
      <c r="F23" s="20">
        <v>30</v>
      </c>
      <c r="G23" s="30">
        <f t="shared" si="0"/>
        <v>0.17893993833252553</v>
      </c>
    </row>
    <row r="24" spans="1:7" ht="15">
      <c r="A24" s="33"/>
      <c r="B24" s="34" t="s">
        <v>36</v>
      </c>
      <c r="C24" s="35"/>
      <c r="D24" s="35"/>
      <c r="E24" s="36">
        <v>0</v>
      </c>
      <c r="F24" s="36">
        <f>SUM(F7:F23)</f>
        <v>12273.7349488</v>
      </c>
      <c r="G24" s="37">
        <f>SUM(G7:G23)</f>
        <v>73.20871249493449</v>
      </c>
    </row>
    <row r="25" spans="1:7" ht="15">
      <c r="A25" s="12"/>
      <c r="B25" s="18" t="s">
        <v>37</v>
      </c>
      <c r="C25" s="13"/>
      <c r="D25" s="13"/>
      <c r="E25" s="14"/>
      <c r="F25" s="15"/>
      <c r="G25" s="16"/>
    </row>
    <row r="26" spans="1:7" ht="15">
      <c r="A26" s="17"/>
      <c r="B26" s="22" t="s">
        <v>37</v>
      </c>
      <c r="C26" s="19"/>
      <c r="D26" s="19"/>
      <c r="E26" s="20"/>
      <c r="F26" s="20">
        <v>4240.8427852</v>
      </c>
      <c r="G26" s="30">
        <v>25.3</v>
      </c>
    </row>
    <row r="27" spans="1:7" ht="15">
      <c r="A27" s="33"/>
      <c r="B27" s="34" t="s">
        <v>36</v>
      </c>
      <c r="C27" s="35"/>
      <c r="D27" s="35"/>
      <c r="E27" s="43"/>
      <c r="F27" s="36">
        <v>4240.843</v>
      </c>
      <c r="G27" s="37">
        <v>25.3</v>
      </c>
    </row>
    <row r="28" spans="1:7" ht="15">
      <c r="A28" s="24"/>
      <c r="B28" s="27" t="s">
        <v>38</v>
      </c>
      <c r="C28" s="25"/>
      <c r="D28" s="25"/>
      <c r="E28" s="26"/>
      <c r="F28" s="28"/>
      <c r="G28" s="29"/>
    </row>
    <row r="29" spans="1:7" ht="15">
      <c r="A29" s="24"/>
      <c r="B29" s="27" t="s">
        <v>39</v>
      </c>
      <c r="C29" s="25"/>
      <c r="D29" s="25"/>
      <c r="E29" s="26"/>
      <c r="F29" s="20">
        <f>XDO_?ST_MARKET_VALUE_4?5?-XDO_?ST_MARKET_VALUE_3?5?-XDO_?ST_TOTAL_MARKET_VALUE?5?</f>
        <v>250.82405119999748</v>
      </c>
      <c r="G29" s="30">
        <f>XDO_?ST_LEFT_MARKET_VAL?5?/XDO_?ST_MARKET_VALUE_4?5?*100</f>
        <v>1.4960813418013925</v>
      </c>
    </row>
    <row r="30" spans="1:7" ht="15">
      <c r="A30" s="33"/>
      <c r="B30" s="44" t="s">
        <v>36</v>
      </c>
      <c r="C30" s="35"/>
      <c r="D30" s="35"/>
      <c r="E30" s="43"/>
      <c r="F30" s="36">
        <f>XDO_?ST_LEFT_MARKET_VAL?5?</f>
        <v>250.82405119999748</v>
      </c>
      <c r="G30" s="37">
        <f>XDO_?ST_LEFT_PER_ASSETS?5?</f>
        <v>1.4960813418013925</v>
      </c>
    </row>
    <row r="31" spans="1:7" ht="15">
      <c r="A31" s="45"/>
      <c r="B31" s="47" t="s">
        <v>40</v>
      </c>
      <c r="C31" s="46"/>
      <c r="D31" s="46"/>
      <c r="E31" s="46"/>
      <c r="F31" s="31">
        <v>16765.402</v>
      </c>
      <c r="G31" s="32">
        <f>XDO_?ST_LEFT_PER_ASSETS_1?5?+XDO_?ST_PER_ASSETS_3?5?+XDO_?ST_TOTAL_PER_ASSETS?5?</f>
        <v>100.00479383673589</v>
      </c>
    </row>
    <row r="33" spans="1:7" ht="30.75" customHeight="1">
      <c r="A33" s="53" t="s">
        <v>100</v>
      </c>
      <c r="B33" s="56" t="s">
        <v>101</v>
      </c>
      <c r="C33" s="56"/>
      <c r="D33" s="56"/>
      <c r="E33" s="56"/>
      <c r="F33" s="56"/>
      <c r="G33" s="57"/>
    </row>
  </sheetData>
  <sheetProtection/>
  <mergeCells count="3">
    <mergeCell ref="A2:G2"/>
    <mergeCell ref="A3:G3"/>
    <mergeCell ref="B33:G33"/>
  </mergeCells>
  <conditionalFormatting sqref="C24:D24 C27:E30 F28">
    <cfRule type="cellIs" priority="1" dxfId="14" operator="lessThan" stopIfTrue="1">
      <formula>0</formula>
    </cfRule>
  </conditionalFormatting>
  <conditionalFormatting sqref="G28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39.57421875" style="0" bestFit="1" customWidth="1"/>
    <col min="3" max="3" width="14.7109375" style="0" bestFit="1" customWidth="1"/>
    <col min="4" max="4" width="13.28125" style="0" bestFit="1" customWidth="1"/>
    <col min="5" max="5" width="10.7109375" style="0" bestFit="1" customWidth="1"/>
    <col min="6" max="6" width="19.421875" style="0" bestFit="1" customWidth="1"/>
    <col min="7" max="7" width="15.140625" style="0" bestFit="1" customWidth="1"/>
  </cols>
  <sheetData>
    <row r="1" spans="1:7" ht="15">
      <c r="A1" s="10"/>
      <c r="G1" s="11"/>
    </row>
    <row r="2" spans="1:7" ht="15">
      <c r="A2" s="54" t="s">
        <v>99</v>
      </c>
      <c r="B2" s="54"/>
      <c r="C2" s="54"/>
      <c r="D2" s="54"/>
      <c r="E2" s="54"/>
      <c r="F2" s="54"/>
      <c r="G2" s="54"/>
    </row>
    <row r="3" spans="1:7" ht="15">
      <c r="A3" s="55" t="s">
        <v>0</v>
      </c>
      <c r="B3" s="55"/>
      <c r="C3" s="55"/>
      <c r="D3" s="55"/>
      <c r="E3" s="55"/>
      <c r="F3" s="55"/>
      <c r="G3" s="55"/>
    </row>
    <row r="4" spans="1:7" ht="26.25" customHeight="1">
      <c r="A4" s="38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1" t="s">
        <v>6</v>
      </c>
      <c r="G4" s="42" t="s">
        <v>7</v>
      </c>
    </row>
    <row r="5" spans="1:7" ht="15">
      <c r="A5" s="12"/>
      <c r="B5" s="13"/>
      <c r="C5" s="13"/>
      <c r="D5" s="13"/>
      <c r="E5" s="14"/>
      <c r="F5" s="15"/>
      <c r="G5" s="16"/>
    </row>
    <row r="6" spans="1:7" ht="15">
      <c r="A6" s="17"/>
      <c r="B6" s="18" t="s">
        <v>8</v>
      </c>
      <c r="C6" s="19"/>
      <c r="D6" s="19"/>
      <c r="E6" s="20"/>
      <c r="F6" s="20"/>
      <c r="G6" s="21"/>
    </row>
    <row r="7" spans="1:7" ht="15">
      <c r="A7" s="17">
        <v>1</v>
      </c>
      <c r="B7" s="22" t="s">
        <v>15</v>
      </c>
      <c r="C7" s="19" t="str">
        <f>VLOOKUP(D7,RATING!$A$2:$B$36,2,0)</f>
        <v>ICRA BBB+</v>
      </c>
      <c r="D7" s="19" t="s">
        <v>41</v>
      </c>
      <c r="E7" s="20">
        <v>340000</v>
      </c>
      <c r="F7" s="20">
        <v>3399.9999951</v>
      </c>
      <c r="G7" s="30">
        <f>F7/XDO_?ST_MARKET_VALUE_4?6?*100</f>
        <v>18.722558690403275</v>
      </c>
    </row>
    <row r="8" spans="1:7" ht="15">
      <c r="A8" s="17">
        <v>2</v>
      </c>
      <c r="B8" s="22" t="s">
        <v>9</v>
      </c>
      <c r="C8" s="19" t="str">
        <f>VLOOKUP(D8,RATING!$A$2:$B$36,2,0)</f>
        <v>ICRA B+</v>
      </c>
      <c r="D8" s="19" t="s">
        <v>10</v>
      </c>
      <c r="E8" s="20">
        <v>215</v>
      </c>
      <c r="F8" s="20">
        <v>2728.28925</v>
      </c>
      <c r="G8" s="30">
        <f>F8/XDO_?ST_MARKET_VALUE_4?6?*100</f>
        <v>15.023692847393358</v>
      </c>
    </row>
    <row r="9" spans="1:7" ht="15">
      <c r="A9" s="17">
        <v>3</v>
      </c>
      <c r="B9" s="22" t="s">
        <v>11</v>
      </c>
      <c r="C9" s="19" t="str">
        <f>VLOOKUP(D9,RATING!$A$2:$B$36,2,0)</f>
        <v>ICRA D</v>
      </c>
      <c r="D9" s="19" t="s">
        <v>42</v>
      </c>
      <c r="E9" s="20">
        <v>125</v>
      </c>
      <c r="F9" s="20">
        <v>1582.5730356</v>
      </c>
      <c r="G9" s="30">
        <f>F9/XDO_?ST_MARKET_VALUE_4?6?*100</f>
        <v>8.714651936344842</v>
      </c>
    </row>
    <row r="10" spans="1:7" ht="15">
      <c r="A10" s="17">
        <v>4</v>
      </c>
      <c r="B10" s="22" t="s">
        <v>15</v>
      </c>
      <c r="C10" s="19" t="str">
        <f>VLOOKUP(D10,RATING!$A$2:$B$36,2,0)</f>
        <v>ICRA BBB+</v>
      </c>
      <c r="D10" s="19" t="s">
        <v>16</v>
      </c>
      <c r="E10" s="20">
        <v>70000</v>
      </c>
      <c r="F10" s="20">
        <v>368.42102</v>
      </c>
      <c r="G10" s="30">
        <f>F10/XDO_?ST_MARKET_VALUE_4?6?*100</f>
        <v>2.028760052843871</v>
      </c>
    </row>
    <row r="11" spans="1:7" ht="15">
      <c r="A11" s="17"/>
      <c r="B11" s="22"/>
      <c r="C11" s="19"/>
      <c r="D11" s="19"/>
      <c r="E11" s="20"/>
      <c r="F11" s="20"/>
      <c r="G11" s="23"/>
    </row>
    <row r="12" spans="1:7" ht="15">
      <c r="A12" s="17"/>
      <c r="B12" s="18" t="s">
        <v>17</v>
      </c>
      <c r="C12" s="22"/>
      <c r="D12" s="22"/>
      <c r="E12" s="22"/>
      <c r="F12" s="22"/>
      <c r="G12" s="22"/>
    </row>
    <row r="13" spans="1:7" ht="15">
      <c r="A13" s="17">
        <v>5</v>
      </c>
      <c r="B13" s="22" t="s">
        <v>46</v>
      </c>
      <c r="C13" s="19" t="str">
        <f>VLOOKUP(D13,RATING!$A$2:$B$36,2,0)</f>
        <v>CARE BBB</v>
      </c>
      <c r="D13" s="19" t="s">
        <v>56</v>
      </c>
      <c r="E13" s="20">
        <v>410</v>
      </c>
      <c r="F13" s="20">
        <v>4100</v>
      </c>
      <c r="G13" s="30">
        <f aca="true" t="shared" si="0" ref="G13:G19">F13/XDO_?ST_MARKET_VALUE_4?6?*100</f>
        <v>22.577203159200504</v>
      </c>
    </row>
    <row r="14" spans="1:7" ht="15">
      <c r="A14" s="17">
        <v>6</v>
      </c>
      <c r="B14" s="22" t="s">
        <v>44</v>
      </c>
      <c r="C14" s="19" t="str">
        <f>VLOOKUP(D14,RATING!$A$2:$B$36,2,0)</f>
        <v>CARE BBB+</v>
      </c>
      <c r="D14" s="19" t="s">
        <v>57</v>
      </c>
      <c r="E14" s="20">
        <v>160</v>
      </c>
      <c r="F14" s="20">
        <v>1600</v>
      </c>
      <c r="G14" s="30">
        <f t="shared" si="0"/>
        <v>8.810615867005076</v>
      </c>
    </row>
    <row r="15" spans="1:7" ht="15">
      <c r="A15" s="17">
        <v>7</v>
      </c>
      <c r="B15" s="22" t="s">
        <v>44</v>
      </c>
      <c r="C15" s="19" t="str">
        <f>VLOOKUP(D15,RATING!$A$2:$B$36,2,0)</f>
        <v>CARE BBB+</v>
      </c>
      <c r="D15" s="19" t="s">
        <v>49</v>
      </c>
      <c r="E15" s="20">
        <v>100</v>
      </c>
      <c r="F15" s="20">
        <v>1000</v>
      </c>
      <c r="G15" s="30">
        <f t="shared" si="0"/>
        <v>5.506634916878172</v>
      </c>
    </row>
    <row r="16" spans="1:7" ht="15">
      <c r="A16" s="17">
        <v>8</v>
      </c>
      <c r="B16" s="22" t="s">
        <v>18</v>
      </c>
      <c r="C16" s="19" t="str">
        <f>VLOOKUP(D16,RATING!$A$2:$B$36,2,0)</f>
        <v>CARE A</v>
      </c>
      <c r="D16" s="19" t="s">
        <v>35</v>
      </c>
      <c r="E16" s="20">
        <v>43</v>
      </c>
      <c r="F16" s="20">
        <v>430</v>
      </c>
      <c r="G16" s="30">
        <f t="shared" si="0"/>
        <v>2.367853014257614</v>
      </c>
    </row>
    <row r="17" spans="1:7" ht="15">
      <c r="A17" s="17">
        <v>9</v>
      </c>
      <c r="B17" s="22" t="s">
        <v>18</v>
      </c>
      <c r="C17" s="19" t="str">
        <f>VLOOKUP(D17,RATING!$A$2:$B$36,2,0)</f>
        <v>CARE A</v>
      </c>
      <c r="D17" s="19" t="s">
        <v>30</v>
      </c>
      <c r="E17" s="20">
        <v>24</v>
      </c>
      <c r="F17" s="20">
        <v>240</v>
      </c>
      <c r="G17" s="30">
        <f t="shared" si="0"/>
        <v>1.3215923800507612</v>
      </c>
    </row>
    <row r="18" spans="1:7" ht="26.25">
      <c r="A18" s="17">
        <v>10</v>
      </c>
      <c r="B18" s="22" t="s">
        <v>28</v>
      </c>
      <c r="C18" s="19" t="str">
        <f>VLOOKUP(D18,RATING!$A$2:$B$36,2,0)</f>
        <v>ICRA BBB / Care BBB+</v>
      </c>
      <c r="D18" s="19" t="s">
        <v>29</v>
      </c>
      <c r="E18" s="20">
        <v>24</v>
      </c>
      <c r="F18" s="20">
        <v>90</v>
      </c>
      <c r="G18" s="30">
        <f t="shared" si="0"/>
        <v>0.4955971425190355</v>
      </c>
    </row>
    <row r="19" spans="1:7" ht="15">
      <c r="A19" s="17">
        <v>11</v>
      </c>
      <c r="B19" s="22" t="s">
        <v>53</v>
      </c>
      <c r="C19" s="19" t="str">
        <f>VLOOKUP(D19,RATING!$A$2:$B$36,2,0)</f>
        <v>CRISIL D</v>
      </c>
      <c r="D19" s="19" t="s">
        <v>54</v>
      </c>
      <c r="E19" s="20">
        <v>100</v>
      </c>
      <c r="F19" s="20">
        <v>72.5</v>
      </c>
      <c r="G19" s="30">
        <f t="shared" si="0"/>
        <v>0.3992310314736675</v>
      </c>
    </row>
    <row r="20" spans="1:7" ht="15">
      <c r="A20" s="33"/>
      <c r="B20" s="34" t="s">
        <v>36</v>
      </c>
      <c r="C20" s="35"/>
      <c r="D20" s="35"/>
      <c r="E20" s="36">
        <v>0</v>
      </c>
      <c r="F20" s="36">
        <f>SUM(F7:F19)</f>
        <v>15611.783300699999</v>
      </c>
      <c r="G20" s="37">
        <f>SUM(G7:G19)</f>
        <v>85.96839103837017</v>
      </c>
    </row>
    <row r="21" spans="1:7" ht="15">
      <c r="A21" s="12"/>
      <c r="B21" s="18" t="s">
        <v>37</v>
      </c>
      <c r="C21" s="13"/>
      <c r="D21" s="13"/>
      <c r="E21" s="14"/>
      <c r="F21" s="15"/>
      <c r="G21" s="16"/>
    </row>
    <row r="22" spans="1:7" ht="15">
      <c r="A22" s="17"/>
      <c r="B22" s="22" t="s">
        <v>37</v>
      </c>
      <c r="C22" s="19"/>
      <c r="D22" s="19"/>
      <c r="E22" s="20"/>
      <c r="F22" s="20">
        <v>2421.9622838</v>
      </c>
      <c r="G22" s="30">
        <v>13.34</v>
      </c>
    </row>
    <row r="23" spans="1:7" ht="15">
      <c r="A23" s="33"/>
      <c r="B23" s="34" t="s">
        <v>36</v>
      </c>
      <c r="C23" s="35"/>
      <c r="D23" s="35"/>
      <c r="E23" s="43"/>
      <c r="F23" s="36">
        <v>2421.962</v>
      </c>
      <c r="G23" s="37">
        <v>13.34</v>
      </c>
    </row>
    <row r="24" spans="1:7" ht="15">
      <c r="A24" s="24"/>
      <c r="B24" s="27" t="s">
        <v>38</v>
      </c>
      <c r="C24" s="25"/>
      <c r="D24" s="25"/>
      <c r="E24" s="26"/>
      <c r="F24" s="28"/>
      <c r="G24" s="29"/>
    </row>
    <row r="25" spans="1:7" ht="15">
      <c r="A25" s="24"/>
      <c r="B25" s="27" t="s">
        <v>39</v>
      </c>
      <c r="C25" s="25"/>
      <c r="D25" s="25"/>
      <c r="E25" s="26"/>
      <c r="F25" s="20">
        <f>XDO_?ST_MARKET_VALUE_4?6?-XDO_?ST_MARKET_VALUE_3?6?-XDO_?ST_TOTAL_MARKET_VALUE?6?</f>
        <v>126.1656993000015</v>
      </c>
      <c r="G25" s="30">
        <f>XDO_?ST_LEFT_MARKET_VAL?6?/XDO_?ST_MARKET_VALUE_4?6?*100</f>
        <v>0.6947484450777403</v>
      </c>
    </row>
    <row r="26" spans="1:7" ht="15">
      <c r="A26" s="33"/>
      <c r="B26" s="44" t="s">
        <v>36</v>
      </c>
      <c r="C26" s="35"/>
      <c r="D26" s="35"/>
      <c r="E26" s="43"/>
      <c r="F26" s="36">
        <f>XDO_?ST_LEFT_MARKET_VAL?6?</f>
        <v>126.1656993000015</v>
      </c>
      <c r="G26" s="37">
        <f>XDO_?ST_LEFT_PER_ASSETS?6?</f>
        <v>0.6947484450777403</v>
      </c>
    </row>
    <row r="27" spans="1:7" ht="15">
      <c r="A27" s="45"/>
      <c r="B27" s="47" t="s">
        <v>40</v>
      </c>
      <c r="C27" s="46"/>
      <c r="D27" s="46"/>
      <c r="E27" s="46"/>
      <c r="F27" s="31">
        <v>18159.911</v>
      </c>
      <c r="G27" s="32">
        <f>XDO_?ST_LEFT_PER_ASSETS_1?6?+XDO_?ST_PER_ASSETS_3?6?+XDO_?ST_TOTAL_PER_ASSETS?6?</f>
        <v>100.00313948344791</v>
      </c>
    </row>
    <row r="29" spans="1:7" ht="30.75" customHeight="1">
      <c r="A29" s="53" t="s">
        <v>100</v>
      </c>
      <c r="B29" s="56" t="s">
        <v>101</v>
      </c>
      <c r="C29" s="56"/>
      <c r="D29" s="56"/>
      <c r="E29" s="56"/>
      <c r="F29" s="56"/>
      <c r="G29" s="57"/>
    </row>
  </sheetData>
  <sheetProtection/>
  <mergeCells count="3">
    <mergeCell ref="A2:G2"/>
    <mergeCell ref="A3:G3"/>
    <mergeCell ref="B29:G29"/>
  </mergeCells>
  <conditionalFormatting sqref="C20:D20 C23:E26 F24">
    <cfRule type="cellIs" priority="1" dxfId="14" operator="lessThan" stopIfTrue="1">
      <formula>0</formula>
    </cfRule>
  </conditionalFormatting>
  <conditionalFormatting sqref="G24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15.8515625" style="0" bestFit="1" customWidth="1"/>
  </cols>
  <sheetData>
    <row r="1" spans="1:2" ht="15.75" customHeight="1" thickBot="1">
      <c r="A1" s="58" t="s">
        <v>102</v>
      </c>
      <c r="B1" s="59" t="s">
        <v>103</v>
      </c>
    </row>
    <row r="2" spans="1:2" ht="15">
      <c r="A2" s="60" t="s">
        <v>93</v>
      </c>
      <c r="B2" s="61">
        <v>4043059702.93</v>
      </c>
    </row>
    <row r="3" spans="1:2" ht="15">
      <c r="A3" s="62" t="s">
        <v>94</v>
      </c>
      <c r="B3" s="63">
        <v>4779713506.57</v>
      </c>
    </row>
    <row r="4" spans="1:2" ht="15">
      <c r="A4" s="62" t="s">
        <v>95</v>
      </c>
      <c r="B4" s="63">
        <v>1569336375.01</v>
      </c>
    </row>
    <row r="5" spans="1:2" ht="15">
      <c r="A5" s="62" t="s">
        <v>96</v>
      </c>
      <c r="B5" s="63">
        <v>2392660607.81</v>
      </c>
    </row>
    <row r="6" spans="1:2" ht="15">
      <c r="A6" s="62" t="s">
        <v>97</v>
      </c>
      <c r="B6" s="63">
        <v>1975922311.26</v>
      </c>
    </row>
    <row r="7" spans="1:2" ht="15">
      <c r="A7" s="62" t="s">
        <v>98</v>
      </c>
      <c r="B7" s="63">
        <v>1676540205.67</v>
      </c>
    </row>
    <row r="8" spans="1:2" ht="15.75" thickBot="1">
      <c r="A8" s="64" t="s">
        <v>99</v>
      </c>
      <c r="B8" s="65">
        <v>1815991085.73</v>
      </c>
    </row>
    <row r="9" ht="15.75" thickBot="1"/>
    <row r="10" spans="1:2" ht="15.75" thickBot="1">
      <c r="A10" s="66" t="s">
        <v>36</v>
      </c>
      <c r="B10" s="67">
        <f>SUM(B2:B9)</f>
        <v>18253223794.98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cp:lastPrinted>2020-05-10T07:09:44Z</cp:lastPrinted>
  <dcterms:created xsi:type="dcterms:W3CDTF">2010-04-14T16:02:20Z</dcterms:created>
  <dcterms:modified xsi:type="dcterms:W3CDTF">2020-05-10T07:25:05Z</dcterms:modified>
  <cp:category/>
  <cp:version/>
  <cp:contentType/>
  <cp:contentStatus/>
</cp:coreProperties>
</file>